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892" activeTab="1"/>
  </bookViews>
  <sheets>
    <sheet name="Auswertung" sheetId="1" r:id="rId1"/>
    <sheet name="Erläuterungen" sheetId="2" r:id="rId2"/>
    <sheet name="Zwischenergebnisse" sheetId="3" state="hidden" r:id="rId3"/>
  </sheets>
  <definedNames>
    <definedName name="AnzahlTage">'Zwischenergebnisse'!$A$20</definedName>
    <definedName name="_xlnm.Print_Area" localSheetId="0">'Auswertung'!$A$1:$X$44</definedName>
    <definedName name="_xlnm.Print_Area" localSheetId="1">'Erläuterungen'!$B$1:$R$61</definedName>
    <definedName name="kontrollkasten">'Auswertung'!$X$15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S12" authorId="0">
      <text>
        <r>
          <rPr>
            <sz val="10"/>
            <rFont val="Tahoma"/>
            <family val="2"/>
          </rPr>
          <t>Eine Umrechnung des NH4-N vom Zulauf biologischer Teil (Zeile h) auf den Zulauf Rohabwasser (Zeile g) ist fragwürdig, da die NH4-N Konzentrationen davon abhängig sind, inwieweit sich im Kanalnetz der organische Stickstoff zu NH4-N umgewandelt hat (Amonifizierung).</t>
        </r>
      </text>
    </comment>
    <comment ref="U12" authorId="0">
      <text>
        <r>
          <rPr>
            <sz val="10"/>
            <rFont val="Tahoma"/>
            <family val="2"/>
          </rPr>
          <t xml:space="preserve">Liegen nur GesN-Messwerte vom Zulauf biologischer Teil vor, kann über:
</t>
        </r>
        <r>
          <rPr>
            <b/>
            <sz val="10"/>
            <rFont val="Tahoma"/>
            <family val="2"/>
          </rPr>
          <t>GesN im Zulauf biologischer Teil  x 1,2 = GesN Rohabwasser</t>
        </r>
        <r>
          <rPr>
            <sz val="10"/>
            <rFont val="Tahoma"/>
            <family val="2"/>
          </rPr>
          <t xml:space="preserve"> umgerechnet werden.
Gibt es keine GesN-Messwerte, kann hilfsweise der NH4-N herangezogen werden:
</t>
        </r>
        <r>
          <rPr>
            <b/>
            <sz val="10"/>
            <rFont val="Tahoma"/>
            <family val="2"/>
          </rPr>
          <t>NH4-N vom Rohabwasser</t>
        </r>
        <r>
          <rPr>
            <sz val="10"/>
            <rFont val="Tahoma"/>
            <family val="2"/>
          </rPr>
          <t xml:space="preserve"> (Zeile g)              ---&gt; </t>
        </r>
        <r>
          <rPr>
            <b/>
            <sz val="10"/>
            <rFont val="Tahoma"/>
            <family val="2"/>
          </rPr>
          <t>NH4-N x 1,7</t>
        </r>
        <r>
          <rPr>
            <sz val="10"/>
            <rFont val="Tahoma"/>
            <family val="2"/>
          </rPr>
          <t xml:space="preserve"> = GesN Rohabwasser oder
</t>
        </r>
        <r>
          <rPr>
            <b/>
            <sz val="10"/>
            <rFont val="Tahoma"/>
            <family val="2"/>
          </rPr>
          <t xml:space="preserve">NH4-N im Zulauf biologischer Teil </t>
        </r>
        <r>
          <rPr>
            <sz val="10"/>
            <rFont val="Tahoma"/>
            <family val="2"/>
          </rPr>
          <t xml:space="preserve">(Zeile h)  --- &gt; </t>
        </r>
        <r>
          <rPr>
            <b/>
            <sz val="10"/>
            <rFont val="Tahoma"/>
            <family val="2"/>
          </rPr>
          <t>NH4-N x 1,44</t>
        </r>
        <r>
          <rPr>
            <sz val="10"/>
            <rFont val="Tahoma"/>
            <family val="2"/>
          </rPr>
          <t xml:space="preserve"> = GesN Rohabwasser.
</t>
        </r>
      </text>
    </comment>
    <comment ref="W12" authorId="0">
      <text>
        <r>
          <rPr>
            <sz val="10"/>
            <rFont val="Tahoma"/>
            <family val="2"/>
          </rPr>
          <t xml:space="preserve">Liegen nur Pges-Messwerte vom Zulauf biologischer Teil vor, kann hilfsweise
</t>
        </r>
        <r>
          <rPr>
            <b/>
            <sz val="10"/>
            <rFont val="Tahoma"/>
            <family val="2"/>
          </rPr>
          <t xml:space="preserve">Pges im Zulauf biologischer Teil x 1,125 </t>
        </r>
        <r>
          <rPr>
            <sz val="10"/>
            <rFont val="Tahoma"/>
            <family val="2"/>
          </rPr>
          <t>gerechnet werden.</t>
        </r>
      </text>
    </comment>
    <comment ref="O12" authorId="0">
      <text>
        <r>
          <rPr>
            <sz val="10"/>
            <rFont val="Tahoma"/>
            <family val="2"/>
          </rPr>
          <t xml:space="preserve">Liegen nur BSB5-Messwerte vom Zulauf biologischer Teil vor, kann hilfsweise
</t>
        </r>
        <r>
          <rPr>
            <b/>
            <sz val="10"/>
            <rFont val="Tahoma"/>
            <family val="2"/>
          </rPr>
          <t xml:space="preserve">BSB5 im Zulauf biologischer Teil x 1,5 </t>
        </r>
        <r>
          <rPr>
            <sz val="10"/>
            <rFont val="Tahoma"/>
            <family val="2"/>
          </rPr>
          <t>gerechnet werden.</t>
        </r>
      </text>
    </comment>
    <comment ref="Q12" authorId="0">
      <text>
        <r>
          <rPr>
            <sz val="10"/>
            <rFont val="Tahoma"/>
            <family val="2"/>
          </rPr>
          <t xml:space="preserve">Liegen nur CSB-Messwerte vom Zulauf biologischer Teil vor, kann hilfsweise
</t>
        </r>
        <r>
          <rPr>
            <b/>
            <sz val="10"/>
            <rFont val="Tahoma"/>
            <family val="2"/>
          </rPr>
          <t xml:space="preserve">CSB im Zulauf biologischer Teil x 1,5 </t>
        </r>
        <r>
          <rPr>
            <sz val="10"/>
            <rFont val="Tahoma"/>
            <family val="2"/>
          </rPr>
          <t>gerechnet werden.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B26" authorId="0">
      <text>
        <r>
          <rPr>
            <b/>
            <sz val="10"/>
            <rFont val="Tahoma"/>
            <family val="0"/>
          </rPr>
          <t xml:space="preserve">Berechnung BSB/CSB Verhältnis
</t>
        </r>
      </text>
    </comment>
    <comment ref="B25" authorId="0">
      <text>
        <r>
          <rPr>
            <b/>
            <sz val="10"/>
            <rFont val="Tahoma"/>
            <family val="0"/>
          </rPr>
          <t xml:space="preserve">Berechnung BSB/CSB Verhältnis
</t>
        </r>
        <r>
          <rPr>
            <sz val="10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10"/>
            <rFont val="Tahoma"/>
            <family val="0"/>
          </rPr>
          <t xml:space="preserve">Berechnung BSB/CSB Verhältnis
</t>
        </r>
      </text>
    </comment>
    <comment ref="B16" authorId="0">
      <text>
        <r>
          <rPr>
            <b/>
            <sz val="10"/>
            <rFont val="Tahoma"/>
            <family val="0"/>
          </rPr>
          <t xml:space="preserve">Berechnung BSB/CSB Verhältnis
</t>
        </r>
        <r>
          <rPr>
            <sz val="10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10"/>
            <rFont val="Tahoma"/>
            <family val="0"/>
          </rPr>
          <t xml:space="preserve">Berechnung BSB/CSB Verhältnis
</t>
        </r>
      </text>
    </comment>
    <comment ref="B14" authorId="0">
      <text>
        <r>
          <rPr>
            <b/>
            <sz val="10"/>
            <rFont val="Tahoma"/>
            <family val="0"/>
          </rPr>
          <t xml:space="preserve">Berechnung BSB/CSB Verhältnis
</t>
        </r>
        <r>
          <rPr>
            <sz val="10"/>
            <rFont val="Tahoma"/>
            <family val="0"/>
          </rPr>
          <t xml:space="preserve">
</t>
        </r>
      </text>
    </comment>
    <comment ref="B28" authorId="0">
      <text>
        <r>
          <rPr>
            <sz val="10"/>
            <rFont val="Tahoma"/>
            <family val="0"/>
          </rPr>
          <t>Für Fehlermeldung ob beim Ablauf die Art der Probenahme fehlt.</t>
        </r>
      </text>
    </comment>
    <comment ref="H14" authorId="0">
      <text>
        <r>
          <rPr>
            <sz val="10"/>
            <rFont val="Tahoma"/>
            <family val="0"/>
          </rPr>
          <t xml:space="preserve">Prüfung ob Abwassermenge durch AnahlTage der Mittlere Tagesdurchfluss ist. Mit Rundung:
</t>
        </r>
      </text>
    </comment>
  </commentList>
</comments>
</file>

<file path=xl/sharedStrings.xml><?xml version="1.0" encoding="utf-8"?>
<sst xmlns="http://schemas.openxmlformats.org/spreadsheetml/2006/main" count="239" uniqueCount="169">
  <si>
    <t>Kläranlage</t>
  </si>
  <si>
    <t>d</t>
  </si>
  <si>
    <t>e</t>
  </si>
  <si>
    <t>f</t>
  </si>
  <si>
    <t>g</t>
  </si>
  <si>
    <t>h</t>
  </si>
  <si>
    <t>k</t>
  </si>
  <si>
    <t>l</t>
  </si>
  <si>
    <t>Ausbaugröße</t>
  </si>
  <si>
    <t>Pges</t>
  </si>
  <si>
    <t>Nges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</si>
  <si>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-N</t>
    </r>
  </si>
  <si>
    <r>
      <t>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-N</t>
    </r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</si>
  <si>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</t>
    </r>
  </si>
  <si>
    <t>CSB</t>
  </si>
  <si>
    <r>
      <t>BSB</t>
    </r>
    <r>
      <rPr>
        <vertAlign val="subscript"/>
        <sz val="10"/>
        <rFont val="Arial"/>
        <family val="2"/>
      </rPr>
      <t>5</t>
    </r>
  </si>
  <si>
    <t>Sauerstoffbedarf</t>
  </si>
  <si>
    <t>Nährstoffbelastung</t>
  </si>
  <si>
    <t>Gesamtstufe</t>
  </si>
  <si>
    <t>Stufe</t>
  </si>
  <si>
    <t>Sauerstoffbedarfsstufe</t>
  </si>
  <si>
    <t>Nährstoffbelastungsstufe</t>
  </si>
  <si>
    <t>gering</t>
  </si>
  <si>
    <t>groß</t>
  </si>
  <si>
    <t>Sauerstoffzehrung</t>
  </si>
  <si>
    <t>Schlüssel für:</t>
  </si>
  <si>
    <t>(zutreffendes
Feld
ankreuzen)</t>
  </si>
  <si>
    <t>durch</t>
  </si>
  <si>
    <t>Unterschrift</t>
  </si>
  <si>
    <t xml:space="preserve">Ablauf </t>
  </si>
  <si>
    <t>Zwischenrechnungen</t>
  </si>
  <si>
    <t>Landkr.:</t>
  </si>
  <si>
    <t>NB-Nr.</t>
  </si>
  <si>
    <t>Musterstadt</t>
  </si>
  <si>
    <r>
      <t>j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BSB</t>
    </r>
    <r>
      <rPr>
        <b/>
        <vertAlign val="subscript"/>
        <sz val="11"/>
        <rFont val="Arial"/>
        <family val="2"/>
      </rPr>
      <t>5</t>
    </r>
  </si>
  <si>
    <r>
      <t>k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CSB</t>
    </r>
  </si>
  <si>
    <r>
      <t>l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NH</t>
    </r>
    <r>
      <rPr>
        <b/>
        <vertAlign val="subscript"/>
        <sz val="11"/>
        <rFont val="Arial"/>
        <family val="2"/>
      </rPr>
      <t>4</t>
    </r>
    <r>
      <rPr>
        <b/>
        <sz val="10"/>
        <rFont val="Arial"/>
        <family val="2"/>
      </rPr>
      <t>-N</t>
    </r>
  </si>
  <si>
    <r>
      <t>m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GesN</t>
    </r>
  </si>
  <si>
    <r>
      <t>n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Pges</t>
    </r>
  </si>
  <si>
    <t>Plausibilitätsprüfung/Hinweise</t>
  </si>
  <si>
    <r>
      <t>CSB</t>
    </r>
    <r>
      <rPr>
        <sz val="12"/>
        <rFont val="Wingdings 2"/>
        <family val="1"/>
      </rPr>
      <t>k</t>
    </r>
  </si>
  <si>
    <r>
      <t>BSB</t>
    </r>
    <r>
      <rPr>
        <vertAlign val="subscript"/>
        <sz val="10"/>
        <rFont val="Arial"/>
        <family val="2"/>
      </rPr>
      <t>5</t>
    </r>
    <r>
      <rPr>
        <sz val="12"/>
        <rFont val="Wingdings 2"/>
        <family val="1"/>
      </rPr>
      <t>j</t>
    </r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</si>
  <si>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</t>
    </r>
    <r>
      <rPr>
        <sz val="12"/>
        <rFont val="Wingdings 2"/>
        <family val="1"/>
      </rPr>
      <t>l</t>
    </r>
  </si>
  <si>
    <r>
      <t>Pges</t>
    </r>
    <r>
      <rPr>
        <sz val="12"/>
        <rFont val="Wingdings 2"/>
        <family val="1"/>
      </rPr>
      <t>n</t>
    </r>
  </si>
  <si>
    <r>
      <t>GesN</t>
    </r>
    <r>
      <rPr>
        <sz val="12"/>
        <rFont val="Wingdings 2"/>
        <family val="1"/>
      </rPr>
      <t>m</t>
    </r>
  </si>
  <si>
    <t>&lt;</t>
  </si>
  <si>
    <t>&gt;</t>
  </si>
  <si>
    <t>Betriebswerte</t>
  </si>
  <si>
    <t>: 0,06 =</t>
  </si>
  <si>
    <t>GesN</t>
  </si>
  <si>
    <t xml:space="preserve"> kg/d</t>
  </si>
  <si>
    <t xml:space="preserve"> mg/l</t>
  </si>
  <si>
    <t xml:space="preserve"> m³</t>
  </si>
  <si>
    <t xml:space="preserve"> %</t>
  </si>
  <si>
    <r>
      <t xml:space="preserve">Mittelwert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</si>
  <si>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r>
      <t xml:space="preserve">Mittlere Ablauffracht  </t>
    </r>
    <r>
      <rPr>
        <vertAlign val="superscript"/>
        <sz val="10"/>
        <rFont val="Arial"/>
        <family val="0"/>
      </rPr>
      <t>1</t>
    </r>
    <r>
      <rPr>
        <sz val="10"/>
        <rFont val="Arial"/>
        <family val="0"/>
      </rPr>
      <t>)</t>
    </r>
  </si>
  <si>
    <r>
      <t xml:space="preserve">   1</t>
    </r>
    <r>
      <rPr>
        <sz val="8"/>
        <rFont val="Arial"/>
        <family val="2"/>
      </rPr>
      <t>) Berechnung siehe Erläuterungen</t>
    </r>
  </si>
  <si>
    <t>Dieses Blatt dient einer übersichtlichen Darstellung der Ergebnisse des Betriebstagebuches für den Leistungsvergleich:</t>
  </si>
  <si>
    <t>Zeile a</t>
  </si>
  <si>
    <r>
      <t>Stickstoff zu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 umgewandelt hat (Ammonifizierung).</t>
    </r>
  </si>
  <si>
    <t>Die mittlere Zulauffracht der Kläranlage wird aus den gewichteten Frachtwerten der Monatsberichte errechnet.</t>
  </si>
  <si>
    <t>Dabei werden die monatlichen Summen jeweils addiert, ebenso auch die monatl. Anzahl dieser Frachten, um</t>
  </si>
  <si>
    <t>anschließend das Ergebnis der Summenbildung durch das der Anzahl der Frachten zu teilen.</t>
  </si>
  <si>
    <t>Die Messergebnisse werden i.d.R. aus 2h-Mischproben gewonnen, für die richtige Berechnung des Abbaugra-</t>
  </si>
  <si>
    <t>schlüssel) heranzuziehen.</t>
  </si>
  <si>
    <t>Mit dem folgenden fünfstufigen Bewertungs-</t>
  </si>
  <si>
    <t>system werden die Abbaugrade einer Stufe</t>
  </si>
  <si>
    <t>zugeordnet und die Reinigungswirkung der</t>
  </si>
  <si>
    <t>Kläranlage bewertet. So ist mit einem Blick</t>
  </si>
  <si>
    <t>erkennbar, wie gut die Kläranlage die ver-</t>
  </si>
  <si>
    <t>schiedenen Schmutzfrachten abbaut.</t>
  </si>
  <si>
    <t>das Gewässer am meisten belastet.</t>
  </si>
  <si>
    <t>Abbaugrad</t>
  </si>
  <si>
    <t>hervorragend</t>
  </si>
  <si>
    <t>sehr gut</t>
  </si>
  <si>
    <t>gut</t>
  </si>
  <si>
    <t>mäßig</t>
  </si>
  <si>
    <r>
      <t>BSB</t>
    </r>
    <r>
      <rPr>
        <b/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(%)</t>
    </r>
  </si>
  <si>
    <r>
      <t>CSB</t>
    </r>
    <r>
      <rPr>
        <sz val="10"/>
        <rFont val="Arial"/>
        <family val="0"/>
      </rPr>
      <t xml:space="preserve"> (%)</t>
    </r>
  </si>
  <si>
    <r>
      <t>Pges</t>
    </r>
    <r>
      <rPr>
        <sz val="10"/>
        <rFont val="Arial"/>
        <family val="0"/>
      </rPr>
      <t xml:space="preserve"> (%)</t>
    </r>
  </si>
  <si>
    <r>
      <t>GesN</t>
    </r>
    <r>
      <rPr>
        <sz val="10"/>
        <rFont val="Arial"/>
        <family val="0"/>
      </rPr>
      <t xml:space="preserve"> (%)</t>
    </r>
  </si>
  <si>
    <t>%</t>
  </si>
  <si>
    <t>kWh/a</t>
  </si>
  <si>
    <t>Hydraulische Belastung</t>
  </si>
  <si>
    <t>Jahresschmutzwassermenge</t>
  </si>
  <si>
    <t>Jahresabwassermenge</t>
  </si>
  <si>
    <t>Fremdwasseranteil</t>
  </si>
  <si>
    <t>des wären allerdings 24h-Mischproben zu verwenden; auch dafür sind alle Messwerte (unabhängig vom Wetter-</t>
  </si>
  <si>
    <t>a</t>
  </si>
  <si>
    <t>b</t>
  </si>
  <si>
    <t>c</t>
  </si>
  <si>
    <t>i</t>
  </si>
  <si>
    <t>j</t>
  </si>
  <si>
    <t>Zeile d,e</t>
  </si>
  <si>
    <t>Zeile f</t>
  </si>
  <si>
    <t>Zeile i</t>
  </si>
  <si>
    <t>Zeile j</t>
  </si>
  <si>
    <t>Zulauf Kläranlage (Rohabwasser)</t>
  </si>
  <si>
    <r>
      <t xml:space="preserve">DWA-LEISTUNGSVERGLEICH - </t>
    </r>
    <r>
      <rPr>
        <b/>
        <sz val="14"/>
        <color indexed="10"/>
        <rFont val="Arial"/>
        <family val="2"/>
      </rPr>
      <t>Anlage mit Vorklärung</t>
    </r>
  </si>
  <si>
    <r>
      <t xml:space="preserve">mittlere Zulauffracht im Rohabwasser  </t>
    </r>
    <r>
      <rPr>
        <vertAlign val="superscript"/>
        <sz val="10"/>
        <rFont val="Arial"/>
        <family val="0"/>
      </rPr>
      <t>1</t>
    </r>
    <r>
      <rPr>
        <sz val="10"/>
        <rFont val="Arial"/>
        <family val="0"/>
      </rPr>
      <t>)</t>
    </r>
  </si>
  <si>
    <t>Zulauf Biologie</t>
  </si>
  <si>
    <r>
      <t xml:space="preserve">mittlere Fracht im Zulauf Biologie  </t>
    </r>
    <r>
      <rPr>
        <vertAlign val="superscript"/>
        <sz val="10"/>
        <rFont val="Arial"/>
        <family val="0"/>
      </rPr>
      <t>1</t>
    </r>
    <r>
      <rPr>
        <sz val="10"/>
        <rFont val="Arial"/>
        <family val="0"/>
      </rPr>
      <t>)</t>
    </r>
  </si>
  <si>
    <t>m</t>
  </si>
  <si>
    <r>
      <t xml:space="preserve"> tatsächliche Belastung [BSB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-Fracht (Zeile e)]</t>
    </r>
  </si>
  <si>
    <r>
      <t xml:space="preserve">Abbaugrad
</t>
    </r>
    <r>
      <rPr>
        <sz val="9"/>
        <rFont val="Arial"/>
        <family val="2"/>
      </rPr>
      <t xml:space="preserve">(e - j) : e x 100 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</si>
  <si>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 xml:space="preserve">Stufen für Sauerstoffbedarf und
Nährstoffbelastung aus
Mittelwert (i) (siehe Schlüssel) 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0"/>
      </rPr>
      <t>)</t>
    </r>
  </si>
  <si>
    <t>n</t>
  </si>
  <si>
    <t>nisse vom Ablauf der Vorklärung (=Zulauf Biologie) vor, kann der Wert für den Zulauf Kläranlage nach den</t>
  </si>
  <si>
    <r>
      <t xml:space="preserve">Hinweisen </t>
    </r>
    <r>
      <rPr>
        <sz val="14"/>
        <rFont val="Wingdings 2"/>
        <family val="1"/>
      </rPr>
      <t>j</t>
    </r>
    <r>
      <rPr>
        <sz val="10"/>
        <rFont val="Arial"/>
        <family val="2"/>
      </rPr>
      <t xml:space="preserve"> bis </t>
    </r>
    <r>
      <rPr>
        <sz val="14"/>
        <rFont val="Wingdings 2"/>
        <family val="1"/>
      </rPr>
      <t>n</t>
    </r>
    <r>
      <rPr>
        <sz val="10"/>
        <rFont val="Arial"/>
        <family val="2"/>
      </rPr>
      <t xml:space="preserve"> abgeschätzt werden. Die genannten Umrechnungsfaktoren treffen für kommunales </t>
    </r>
  </si>
  <si>
    <t xml:space="preserve">GesN im Zulauf Biologie x 1,2 = GesN im Rohabwasser </t>
  </si>
  <si>
    <r>
      <t>Gibt es keine GesN-Messwerte, kann ersatzweise der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 herangezogen werden:</t>
    </r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</si>
  <si>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 im Rohabwasser (Zeile d)</t>
    </r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</si>
  <si>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 x 1,7   = GesN im Rohabwasser</t>
    </r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</si>
  <si>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 im Zulauf Biologie (Zeile g)</t>
    </r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</si>
  <si>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 x 1,44 = GesN im Rohabwasser</t>
    </r>
  </si>
  <si>
    <t>Bei Anlagen ohne Rohzulaufmesswerte: Zulauf Biologie x 1,125  (bei Vorfällung nicht anwenden!)</t>
  </si>
  <si>
    <r>
      <t>Das Ergebnis durch 0,06 kg/(E x d) geteilt, ergibt die tatsächliche mittlere Belastung in EW</t>
    </r>
    <r>
      <rPr>
        <vertAlign val="subscript"/>
        <sz val="10"/>
        <rFont val="Arial"/>
        <family val="2"/>
      </rPr>
      <t>60.</t>
    </r>
  </si>
  <si>
    <r>
      <t>Der Ausbaugröße (EW</t>
    </r>
    <r>
      <rPr>
        <vertAlign val="subscript"/>
        <sz val="10"/>
        <rFont val="Arial"/>
        <family val="2"/>
      </rPr>
      <t>60</t>
    </r>
    <r>
      <rPr>
        <sz val="10"/>
        <rFont val="Arial"/>
        <family val="0"/>
      </rPr>
      <t>) wird die tatsächliche mittlere 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-Fracht im Zulauf (Zeile e) gegenübergestellt. </t>
    </r>
  </si>
  <si>
    <t>Die Anmerkungen zur Frachtermittlung in Zeile e gelten entsprechend.</t>
  </si>
  <si>
    <r>
      <t xml:space="preserve">Um den </t>
    </r>
    <r>
      <rPr>
        <b/>
        <sz val="10"/>
        <rFont val="Arial"/>
        <family val="2"/>
      </rPr>
      <t>Abbaugrad</t>
    </r>
    <r>
      <rPr>
        <sz val="10"/>
        <rFont val="Arial"/>
        <family val="0"/>
      </rPr>
      <t xml:space="preserve"> der Gesamtanlage auszurechnen, muss </t>
    </r>
    <r>
      <rPr>
        <b/>
        <sz val="10"/>
        <rFont val="Arial"/>
        <family val="2"/>
      </rPr>
      <t xml:space="preserve">die Belastung im Zulauf </t>
    </r>
    <r>
      <rPr>
        <sz val="10"/>
        <rFont val="Arial"/>
        <family val="2"/>
      </rPr>
      <t xml:space="preserve">(Zeile e) und </t>
    </r>
    <r>
      <rPr>
        <b/>
        <sz val="10"/>
        <rFont val="Arial"/>
        <family val="2"/>
      </rPr>
      <t>im</t>
    </r>
  </si>
  <si>
    <r>
      <rPr>
        <b/>
        <sz val="10"/>
        <rFont val="Arial"/>
        <family val="2"/>
      </rPr>
      <t xml:space="preserve">Ablauf </t>
    </r>
    <r>
      <rPr>
        <sz val="10"/>
        <rFont val="Arial"/>
        <family val="2"/>
      </rPr>
      <t>(Zeile j)</t>
    </r>
    <r>
      <rPr>
        <sz val="10"/>
        <rFont val="Arial"/>
        <family val="0"/>
      </rPr>
      <t xml:space="preserve"> ermittelt worden sein. Mit dem Abbaugrad wird nachgewiesen, wie viel Schmutzfracht (in %) </t>
    </r>
  </si>
  <si>
    <t xml:space="preserve">entfernt wurde. </t>
  </si>
  <si>
    <t>Zeile l,m</t>
  </si>
  <si>
    <t>Für die Beurteilung der Gewässerbelastung werden die eingerahmten Mittelwerte (Zeile i) herangezogen. In den Bewer-</t>
  </si>
  <si>
    <t>eine Nachkommastelle gemittelt). Durch Ankreuzen des Messwertbereichs im Schlüssel ist erkennbar, welcher Parameter</t>
  </si>
  <si>
    <t xml:space="preserve">tungsschlüsseln werden die Ergebnisse den zugehörigen Stufen zugeordnet und daraus Gesamtstufen errechnet (auf </t>
  </si>
  <si>
    <r>
      <t>GesN ist die Summe aus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-N,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-N,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-N und N</t>
    </r>
    <r>
      <rPr>
        <vertAlign val="subscript"/>
        <sz val="10"/>
        <rFont val="Arial"/>
        <family val="2"/>
      </rPr>
      <t>org</t>
    </r>
    <r>
      <rPr>
        <sz val="10"/>
        <rFont val="Arial"/>
        <family val="2"/>
      </rPr>
      <t xml:space="preserve">. Es dürfen nur Werte aus der gleichen Probe </t>
    </r>
  </si>
  <si>
    <t>addiert werden.</t>
  </si>
  <si>
    <t>Liegen nur GesN-Messwerte vom Zulauf Biologie vor, kann wie folgt umgerechnet werden:</t>
  </si>
  <si>
    <t>Zeile i,j</t>
  </si>
  <si>
    <r>
      <t>Nges ist die Summe aus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-N,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-N und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-N. Es dürfen nur Werte addiert werden, die aus der gleichen  </t>
    </r>
  </si>
  <si>
    <t>Probe gewonnen wurden. Gibt es keine GesN-Messwerte vom Ablauf, werden diese geschätzt. Hierfür werden</t>
  </si>
  <si>
    <t>die Nges-Werte um 2 mg/l erhöht.</t>
  </si>
  <si>
    <t>Zeile k</t>
  </si>
  <si>
    <t>Daten eingetragen am</t>
  </si>
  <si>
    <t>Ermittlung aus den Monatsberichten.</t>
  </si>
  <si>
    <t>Die Jahresschmutzwassermenge ist der theoretische Schmutzwasserdurchfluss aller Tage des Jahres.</t>
  </si>
  <si>
    <t>Bei Anlagen ohne Rohzulaufmesswerte: Zulauf Biologie x 1,5</t>
  </si>
  <si>
    <r>
      <t>Eine Umrechnung des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 vom Zulauf Biologie (Zeilen g,h) auf den Zulauf Rohabwasser (Zeilen d,e) ist</t>
    </r>
  </si>
  <si>
    <r>
      <t>fragwürdig, da die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 Konzentrationen davon abhängig sind, inwieweit sich im Kanalnetz der organische</t>
    </r>
  </si>
  <si>
    <t>Zeile e</t>
  </si>
  <si>
    <t>Zeile g,h</t>
  </si>
  <si>
    <t xml:space="preserve">Hier nur Messwerte vom Zulauf Biologie eingetragen, wenn das Rohabwasser nicht beprobt wurde. </t>
  </si>
  <si>
    <r>
      <t xml:space="preserve">Die Messwerte können dann mit den Faktoren aus </t>
    </r>
    <r>
      <rPr>
        <sz val="14"/>
        <rFont val="Wingdings 2"/>
        <family val="1"/>
      </rPr>
      <t>j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 xml:space="preserve">bis </t>
    </r>
    <r>
      <rPr>
        <sz val="14"/>
        <rFont val="Wingdings 2"/>
        <family val="1"/>
      </rPr>
      <t>n</t>
    </r>
    <r>
      <rPr>
        <sz val="10"/>
        <rFont val="Arial"/>
        <family val="2"/>
      </rPr>
      <t xml:space="preserve"> auf den Kläranlagenzulauf umgerechnet werden.</t>
    </r>
  </si>
  <si>
    <t>Abwasser bei Aufenthaltszeiten in der Vorklärung von mind. 1,5 Stunden zu. Besser ist es, den Zulauf</t>
  </si>
  <si>
    <t>der Kläranlage (nach dem Rechen) zu untersuchen oder die für die Anlage maßgebenden Umrechnungs-</t>
  </si>
  <si>
    <t>faktoren selbst zu ermitteln.</t>
  </si>
  <si>
    <r>
      <t xml:space="preserve">Zulauf Biologie, Mittelwert  </t>
    </r>
  </si>
  <si>
    <r>
      <t xml:space="preserve">Zulauf Rohabwasser, Mittelwert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</si>
  <si>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Hier werden alle Messergebnisse herangezogen, unabhängig vom Wetterschlüssel. Liegen nur Messergeb-</t>
  </si>
  <si>
    <t>/</t>
  </si>
  <si>
    <r>
      <t xml:space="preserve">Bitte ankreuzen: Ergebnisse </t>
    </r>
    <r>
      <rPr>
        <b/>
        <i/>
        <sz val="9"/>
        <rFont val="Arial"/>
        <family val="2"/>
      </rPr>
      <t>(Zeile d, e)</t>
    </r>
    <r>
      <rPr>
        <b/>
        <i/>
        <sz val="10"/>
        <rFont val="Arial"/>
        <family val="2"/>
      </rPr>
      <t xml:space="preserve"> wurden direkt gemessen</t>
    </r>
    <r>
      <rPr>
        <i/>
        <sz val="10"/>
        <rFont val="Arial"/>
        <family val="2"/>
      </rPr>
      <t xml:space="preserve"> </t>
    </r>
  </si>
  <si>
    <t xml:space="preserve">  vom "Zulauf Biologie" umgerechnet</t>
  </si>
  <si>
    <t xml:space="preserve">Hier (Zeile g,h) nur Ergebnisse eintragen, wenn keine Messwerte vom "Zulauf Kläranlage" vorliegen! </t>
  </si>
  <si>
    <t>o</t>
  </si>
  <si>
    <t>p</t>
  </si>
  <si>
    <t>Energie + Klärschlamm</t>
  </si>
  <si>
    <r>
      <t xml:space="preserve">  </t>
    </r>
    <r>
      <rPr>
        <b/>
        <sz val="10"/>
        <rFont val="Arial"/>
        <family val="2"/>
      </rPr>
      <t>Klärschlammmenge</t>
    </r>
  </si>
  <si>
    <t xml:space="preserve">   t TM/a</t>
  </si>
  <si>
    <r>
      <t xml:space="preserve">  Gesamter Stromverbrauch </t>
    </r>
    <r>
      <rPr>
        <sz val="10"/>
        <rFont val="Arial"/>
        <family val="2"/>
      </rPr>
      <t>(Netzbezug + Verbrauch aus Eigenerzeugung)</t>
    </r>
  </si>
  <si>
    <t xml:space="preserve">  Faulgasanfall</t>
  </si>
  <si>
    <r>
      <t xml:space="preserve"> 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/a</t>
    </r>
  </si>
  <si>
    <t>Zeile o</t>
  </si>
  <si>
    <t>Angabe der jährlichen Klärschlammenge in Tonnen Trockenmasse</t>
  </si>
  <si>
    <t>E</t>
  </si>
  <si>
    <t>r</t>
  </si>
  <si>
    <t xml:space="preserve">  Eigenstromerzeugung (aus Faulgas)</t>
  </si>
  <si>
    <t>© 2024  DWA-Landesverband Bayern, Kanal- und Kläranlagen-Nachbarschaften</t>
  </si>
  <si>
    <r>
      <t xml:space="preserve">Erläuterungen "DWA-Leistungsvergleich 2023" - </t>
    </r>
    <r>
      <rPr>
        <b/>
        <sz val="10"/>
        <rFont val="Arial"/>
        <family val="2"/>
      </rPr>
      <t>Anlage mit Vorklärung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</si>
</sst>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  <numFmt numFmtId="168" formatCode="&quot;(&quot;@"/>
    <numFmt numFmtId="169" formatCode="0.0&quot; = CSB/BSB Verhältnis&quot;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11"/>
      <name val="Arial"/>
      <family val="0"/>
    </font>
    <font>
      <sz val="10"/>
      <color indexed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4"/>
      <name val="Arial"/>
      <family val="2"/>
    </font>
    <font>
      <sz val="10"/>
      <color indexed="12"/>
      <name val="Arial"/>
      <family val="0"/>
    </font>
    <font>
      <sz val="9"/>
      <color indexed="10"/>
      <name val="Arial"/>
      <family val="2"/>
    </font>
    <font>
      <b/>
      <vertAlign val="subscript"/>
      <sz val="11"/>
      <name val="Arial"/>
      <family val="2"/>
    </font>
    <font>
      <sz val="10"/>
      <name val="Wingdings 2"/>
      <family val="1"/>
    </font>
    <font>
      <sz val="14"/>
      <name val="Wingdings 2"/>
      <family val="1"/>
    </font>
    <font>
      <sz val="12"/>
      <name val="Wingdings 2"/>
      <family val="1"/>
    </font>
    <font>
      <u val="single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0"/>
    </font>
    <font>
      <b/>
      <sz val="10"/>
      <color indexed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vertAlign val="subscript"/>
      <sz val="10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sz val="10"/>
      <color indexed="9"/>
      <name val="Arial"/>
      <family val="0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Webdings"/>
      <family val="1"/>
    </font>
    <font>
      <b/>
      <i/>
      <sz val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mediumGray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dotted"/>
      <right/>
      <top/>
      <bottom/>
    </border>
    <border>
      <left/>
      <right style="thick"/>
      <top/>
      <bottom style="thin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 style="thick"/>
      <right style="thin"/>
      <top style="thin"/>
      <bottom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164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165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7" fontId="0" fillId="0" borderId="11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67" fontId="0" fillId="0" borderId="11" xfId="0" applyNumberFormat="1" applyBorder="1" applyAlignment="1">
      <alignment horizontal="left" vertical="center"/>
    </xf>
    <xf numFmtId="0" fontId="19" fillId="0" borderId="15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left" vertical="center"/>
    </xf>
    <xf numFmtId="167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15" xfId="0" applyBorder="1" applyAlignment="1">
      <alignment horizontal="left" vertical="center"/>
    </xf>
    <xf numFmtId="167" fontId="0" fillId="0" borderId="15" xfId="0" applyNumberFormat="1" applyBorder="1" applyAlignment="1">
      <alignment horizontal="left" vertical="center"/>
    </xf>
    <xf numFmtId="0" fontId="0" fillId="0" borderId="10" xfId="0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/>
    </xf>
    <xf numFmtId="0" fontId="0" fillId="33" borderId="0" xfId="0" applyFont="1" applyFill="1" applyAlignment="1">
      <alignment horizontal="justify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1" fontId="0" fillId="0" borderId="11" xfId="0" applyNumberFormat="1" applyBorder="1" applyAlignment="1">
      <alignment horizontal="left" vertical="center"/>
    </xf>
    <xf numFmtId="1" fontId="0" fillId="0" borderId="15" xfId="0" applyNumberForma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7" fontId="0" fillId="0" borderId="12" xfId="0" applyNumberFormat="1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1" fontId="0" fillId="0" borderId="12" xfId="0" applyNumberFormat="1" applyBorder="1" applyAlignment="1">
      <alignment horizontal="center"/>
    </xf>
    <xf numFmtId="0" fontId="29" fillId="0" borderId="10" xfId="0" applyFont="1" applyBorder="1" applyAlignment="1" quotePrefix="1">
      <alignment horizontal="center" vertical="center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6" fillId="0" borderId="0" xfId="0" applyFont="1" applyFill="1" applyAlignment="1" applyProtection="1">
      <alignment vertical="top"/>
      <protection/>
    </xf>
    <xf numFmtId="0" fontId="27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31" fillId="0" borderId="16" xfId="0" applyFont="1" applyFill="1" applyBorder="1" applyAlignment="1" applyProtection="1">
      <alignment horizontal="left" vertical="center"/>
      <protection/>
    </xf>
    <xf numFmtId="0" fontId="31" fillId="0" borderId="17" xfId="0" applyFont="1" applyBorder="1" applyAlignment="1" applyProtection="1">
      <alignment horizontal="center" vertical="center"/>
      <protection/>
    </xf>
    <xf numFmtId="0" fontId="31" fillId="0" borderId="17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vertical="center"/>
      <protection/>
    </xf>
    <xf numFmtId="0" fontId="31" fillId="0" borderId="18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0" fillId="0" borderId="14" xfId="0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23" fillId="0" borderId="21" xfId="0" applyFont="1" applyFill="1" applyBorder="1" applyAlignment="1" applyProtection="1" quotePrefix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vertical="center"/>
      <protection/>
    </xf>
    <xf numFmtId="167" fontId="3" fillId="0" borderId="13" xfId="0" applyNumberFormat="1" applyFont="1" applyFill="1" applyBorder="1" applyAlignment="1" applyProtection="1">
      <alignment horizontal="center" vertical="center"/>
      <protection/>
    </xf>
    <xf numFmtId="167" fontId="3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23" fillId="0" borderId="0" xfId="0" applyFont="1" applyFill="1" applyBorder="1" applyAlignment="1" applyProtection="1" quotePrefix="1">
      <alignment horizontal="left"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9" fillId="0" borderId="28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center" vertical="top"/>
      <protection hidden="1" locked="0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horizontal="center"/>
      <protection/>
    </xf>
    <xf numFmtId="3" fontId="4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 locked="0"/>
    </xf>
    <xf numFmtId="0" fontId="0" fillId="35" borderId="0" xfId="0" applyFill="1" applyAlignment="1">
      <alignment/>
    </xf>
    <xf numFmtId="0" fontId="0" fillId="0" borderId="15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4" fontId="0" fillId="0" borderId="10" xfId="0" applyNumberFormat="1" applyFill="1" applyBorder="1" applyAlignment="1" applyProtection="1">
      <alignment horizontal="center" vertical="center"/>
      <protection locked="0"/>
    </xf>
    <xf numFmtId="4" fontId="0" fillId="0" borderId="11" xfId="0" applyNumberFormat="1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29" xfId="0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169" fontId="13" fillId="0" borderId="0" xfId="0" applyNumberFormat="1" applyFont="1" applyFill="1" applyAlignment="1" applyProtection="1">
      <alignment horizontal="left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34" borderId="33" xfId="0" applyFill="1" applyBorder="1" applyAlignment="1" applyProtection="1">
      <alignment horizontal="center" vertical="center"/>
      <protection/>
    </xf>
    <xf numFmtId="167" fontId="0" fillId="0" borderId="10" xfId="0" applyNumberFormat="1" applyFill="1" applyBorder="1" applyAlignment="1" applyProtection="1">
      <alignment horizontal="center" vertical="center"/>
      <protection hidden="1"/>
    </xf>
    <xf numFmtId="167" fontId="0" fillId="0" borderId="11" xfId="0" applyNumberFormat="1" applyFill="1" applyBorder="1" applyAlignment="1" applyProtection="1">
      <alignment horizontal="center" vertical="center"/>
      <protection hidden="1"/>
    </xf>
    <xf numFmtId="0" fontId="0" fillId="34" borderId="24" xfId="0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 hidden="1"/>
    </xf>
    <xf numFmtId="1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1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 quotePrefix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167" fontId="3" fillId="0" borderId="14" xfId="0" applyNumberFormat="1" applyFont="1" applyFill="1" applyBorder="1" applyAlignment="1" applyProtection="1">
      <alignment horizontal="center" vertical="center"/>
      <protection hidden="1"/>
    </xf>
    <xf numFmtId="167" fontId="3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3" fontId="0" fillId="0" borderId="10" xfId="0" applyNumberFormat="1" applyFill="1" applyBorder="1" applyAlignment="1" applyProtection="1">
      <alignment horizontal="center" vertical="center"/>
      <protection locked="0"/>
    </xf>
    <xf numFmtId="3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/>
    </xf>
    <xf numFmtId="167" fontId="0" fillId="0" borderId="10" xfId="0" applyNumberFormat="1" applyFill="1" applyBorder="1" applyAlignment="1" applyProtection="1">
      <alignment horizontal="center" vertical="center"/>
      <protection locked="0"/>
    </xf>
    <xf numFmtId="167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left" wrapText="1"/>
      <protection locked="0"/>
    </xf>
    <xf numFmtId="14" fontId="0" fillId="0" borderId="0" xfId="0" applyNumberFormat="1" applyBorder="1" applyAlignment="1" applyProtection="1">
      <alignment horizontal="left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7" fontId="0" fillId="0" borderId="37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38" xfId="0" applyNumberFormat="1" applyFill="1" applyBorder="1" applyAlignment="1" applyProtection="1">
      <alignment horizontal="center" vertical="center"/>
      <protection locked="0"/>
    </xf>
    <xf numFmtId="0" fontId="0" fillId="34" borderId="39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166" fontId="0" fillId="0" borderId="10" xfId="0" applyNumberFormat="1" applyFill="1" applyBorder="1" applyAlignment="1" applyProtection="1">
      <alignment horizontal="center" vertical="center"/>
      <protection locked="0"/>
    </xf>
    <xf numFmtId="166" fontId="0" fillId="0" borderId="11" xfId="0" applyNumberFormat="1" applyFill="1" applyBorder="1" applyAlignment="1" applyProtection="1">
      <alignment horizontal="center" vertical="center"/>
      <protection locked="0"/>
    </xf>
    <xf numFmtId="168" fontId="0" fillId="36" borderId="15" xfId="0" applyNumberFormat="1" applyFont="1" applyFill="1" applyBorder="1" applyAlignment="1" applyProtection="1">
      <alignment horizontal="left" vertical="center"/>
      <protection/>
    </xf>
    <xf numFmtId="0" fontId="0" fillId="36" borderId="15" xfId="0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31" fillId="0" borderId="16" xfId="0" applyFont="1" applyFill="1" applyBorder="1" applyAlignment="1" applyProtection="1">
      <alignment horizontal="center" vertical="center"/>
      <protection/>
    </xf>
    <xf numFmtId="0" fontId="31" fillId="0" borderId="17" xfId="0" applyFont="1" applyBorder="1" applyAlignment="1" applyProtection="1">
      <alignment horizontal="center" vertical="center"/>
      <protection/>
    </xf>
    <xf numFmtId="0" fontId="31" fillId="0" borderId="18" xfId="0" applyFont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66" fontId="0" fillId="0" borderId="21" xfId="0" applyNumberFormat="1" applyFill="1" applyBorder="1" applyAlignment="1" applyProtection="1">
      <alignment horizontal="center" vertical="center"/>
      <protection locked="0"/>
    </xf>
    <xf numFmtId="166" fontId="0" fillId="0" borderId="20" xfId="0" applyNumberFormat="1" applyFill="1" applyBorder="1" applyAlignment="1" applyProtection="1">
      <alignment horizontal="center" vertical="center"/>
      <protection locked="0"/>
    </xf>
    <xf numFmtId="3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3" fontId="0" fillId="0" borderId="21" xfId="0" applyNumberFormat="1" applyFill="1" applyBorder="1" applyAlignment="1" applyProtection="1">
      <alignment horizontal="center" vertical="center"/>
      <protection locked="0"/>
    </xf>
    <xf numFmtId="3" fontId="0" fillId="0" borderId="20" xfId="0" applyNumberForma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left" vertical="top"/>
      <protection hidden="1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/>
      <protection locked="0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 quotePrefix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 quotePrefix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 quotePrefix="1">
      <alignment horizontal="center" vertical="center"/>
      <protection/>
    </xf>
    <xf numFmtId="168" fontId="0" fillId="37" borderId="15" xfId="0" applyNumberFormat="1" applyFont="1" applyFill="1" applyBorder="1" applyAlignment="1" applyProtection="1">
      <alignment horizontal="left" vertical="center"/>
      <protection/>
    </xf>
    <xf numFmtId="0" fontId="0" fillId="37" borderId="15" xfId="0" applyFont="1" applyFill="1" applyBorder="1" applyAlignment="1" applyProtection="1">
      <alignment vertical="center"/>
      <protection/>
    </xf>
    <xf numFmtId="0" fontId="7" fillId="0" borderId="26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26</xdr:row>
      <xdr:rowOff>47625</xdr:rowOff>
    </xdr:from>
    <xdr:to>
      <xdr:col>19</xdr:col>
      <xdr:colOff>190500</xdr:colOff>
      <xdr:row>26</xdr:row>
      <xdr:rowOff>381000</xdr:rowOff>
    </xdr:to>
    <xdr:sp>
      <xdr:nvSpPr>
        <xdr:cNvPr id="1" name="Rectangle 24"/>
        <xdr:cNvSpPr>
          <a:spLocks/>
        </xdr:cNvSpPr>
      </xdr:nvSpPr>
      <xdr:spPr>
        <a:xfrm>
          <a:off x="5229225" y="6896100"/>
          <a:ext cx="381000" cy="333375"/>
        </a:xfrm>
        <a:prstGeom prst="rect">
          <a:avLst/>
        </a:prstGeom>
        <a:noFill/>
        <a:ln w="2222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26</xdr:row>
      <xdr:rowOff>47625</xdr:rowOff>
    </xdr:from>
    <xdr:to>
      <xdr:col>23</xdr:col>
      <xdr:colOff>247650</xdr:colOff>
      <xdr:row>26</xdr:row>
      <xdr:rowOff>381000</xdr:rowOff>
    </xdr:to>
    <xdr:sp>
      <xdr:nvSpPr>
        <xdr:cNvPr id="2" name="Rectangle 25"/>
        <xdr:cNvSpPr>
          <a:spLocks/>
        </xdr:cNvSpPr>
      </xdr:nvSpPr>
      <xdr:spPr>
        <a:xfrm>
          <a:off x="6219825" y="6896100"/>
          <a:ext cx="371475" cy="333375"/>
        </a:xfrm>
        <a:prstGeom prst="rect">
          <a:avLst/>
        </a:prstGeom>
        <a:noFill/>
        <a:ln w="2222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26</xdr:row>
      <xdr:rowOff>47625</xdr:rowOff>
    </xdr:from>
    <xdr:to>
      <xdr:col>13</xdr:col>
      <xdr:colOff>190500</xdr:colOff>
      <xdr:row>26</xdr:row>
      <xdr:rowOff>381000</xdr:rowOff>
    </xdr:to>
    <xdr:sp>
      <xdr:nvSpPr>
        <xdr:cNvPr id="3" name="Rectangle 26"/>
        <xdr:cNvSpPr>
          <a:spLocks/>
        </xdr:cNvSpPr>
      </xdr:nvSpPr>
      <xdr:spPr>
        <a:xfrm>
          <a:off x="3743325" y="6896100"/>
          <a:ext cx="381000" cy="333375"/>
        </a:xfrm>
        <a:prstGeom prst="rect">
          <a:avLst/>
        </a:prstGeom>
        <a:noFill/>
        <a:ln w="2222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26</xdr:row>
      <xdr:rowOff>47625</xdr:rowOff>
    </xdr:from>
    <xdr:to>
      <xdr:col>11</xdr:col>
      <xdr:colOff>190500</xdr:colOff>
      <xdr:row>26</xdr:row>
      <xdr:rowOff>381000</xdr:rowOff>
    </xdr:to>
    <xdr:sp>
      <xdr:nvSpPr>
        <xdr:cNvPr id="4" name="Rectangle 27"/>
        <xdr:cNvSpPr>
          <a:spLocks/>
        </xdr:cNvSpPr>
      </xdr:nvSpPr>
      <xdr:spPr>
        <a:xfrm>
          <a:off x="3248025" y="6896100"/>
          <a:ext cx="381000" cy="333375"/>
        </a:xfrm>
        <a:prstGeom prst="rect">
          <a:avLst/>
        </a:prstGeom>
        <a:noFill/>
        <a:ln w="2222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</xdr:row>
      <xdr:rowOff>47625</xdr:rowOff>
    </xdr:from>
    <xdr:to>
      <xdr:col>9</xdr:col>
      <xdr:colOff>190500</xdr:colOff>
      <xdr:row>26</xdr:row>
      <xdr:rowOff>381000</xdr:rowOff>
    </xdr:to>
    <xdr:sp>
      <xdr:nvSpPr>
        <xdr:cNvPr id="5" name="Rectangle 28"/>
        <xdr:cNvSpPr>
          <a:spLocks/>
        </xdr:cNvSpPr>
      </xdr:nvSpPr>
      <xdr:spPr>
        <a:xfrm>
          <a:off x="2752725" y="6896100"/>
          <a:ext cx="381000" cy="333375"/>
        </a:xfrm>
        <a:prstGeom prst="rect">
          <a:avLst/>
        </a:prstGeom>
        <a:noFill/>
        <a:ln w="2222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27</xdr:row>
      <xdr:rowOff>47625</xdr:rowOff>
    </xdr:from>
    <xdr:to>
      <xdr:col>23</xdr:col>
      <xdr:colOff>57150</xdr:colOff>
      <xdr:row>27</xdr:row>
      <xdr:rowOff>381000</xdr:rowOff>
    </xdr:to>
    <xdr:sp>
      <xdr:nvSpPr>
        <xdr:cNvPr id="6" name="Rectangle 30"/>
        <xdr:cNvSpPr>
          <a:spLocks/>
        </xdr:cNvSpPr>
      </xdr:nvSpPr>
      <xdr:spPr>
        <a:xfrm>
          <a:off x="5400675" y="7362825"/>
          <a:ext cx="1000125" cy="333375"/>
        </a:xfrm>
        <a:prstGeom prst="rect">
          <a:avLst/>
        </a:prstGeom>
        <a:noFill/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27</xdr:row>
      <xdr:rowOff>47625</xdr:rowOff>
    </xdr:from>
    <xdr:to>
      <xdr:col>12</xdr:col>
      <xdr:colOff>19050</xdr:colOff>
      <xdr:row>27</xdr:row>
      <xdr:rowOff>381000</xdr:rowOff>
    </xdr:to>
    <xdr:sp>
      <xdr:nvSpPr>
        <xdr:cNvPr id="7" name="Rectangle 32"/>
        <xdr:cNvSpPr>
          <a:spLocks/>
        </xdr:cNvSpPr>
      </xdr:nvSpPr>
      <xdr:spPr>
        <a:xfrm>
          <a:off x="3171825" y="7362825"/>
          <a:ext cx="533400" cy="333375"/>
        </a:xfrm>
        <a:prstGeom prst="rect">
          <a:avLst/>
        </a:prstGeom>
        <a:noFill/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38100</xdr:rowOff>
    </xdr:from>
    <xdr:to>
      <xdr:col>11</xdr:col>
      <xdr:colOff>209550</xdr:colOff>
      <xdr:row>23</xdr:row>
      <xdr:rowOff>285750</xdr:rowOff>
    </xdr:to>
    <xdr:sp>
      <xdr:nvSpPr>
        <xdr:cNvPr id="8" name="Rectangle 34"/>
        <xdr:cNvSpPr>
          <a:spLocks/>
        </xdr:cNvSpPr>
      </xdr:nvSpPr>
      <xdr:spPr>
        <a:xfrm>
          <a:off x="3228975" y="5943600"/>
          <a:ext cx="419100" cy="247650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23</xdr:row>
      <xdr:rowOff>38100</xdr:rowOff>
    </xdr:from>
    <xdr:to>
      <xdr:col>13</xdr:col>
      <xdr:colOff>209550</xdr:colOff>
      <xdr:row>23</xdr:row>
      <xdr:rowOff>285750</xdr:rowOff>
    </xdr:to>
    <xdr:sp>
      <xdr:nvSpPr>
        <xdr:cNvPr id="9" name="Rectangle 35"/>
        <xdr:cNvSpPr>
          <a:spLocks/>
        </xdr:cNvSpPr>
      </xdr:nvSpPr>
      <xdr:spPr>
        <a:xfrm>
          <a:off x="3724275" y="5943600"/>
          <a:ext cx="419100" cy="247650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38100</xdr:rowOff>
    </xdr:from>
    <xdr:to>
      <xdr:col>19</xdr:col>
      <xdr:colOff>209550</xdr:colOff>
      <xdr:row>23</xdr:row>
      <xdr:rowOff>285750</xdr:rowOff>
    </xdr:to>
    <xdr:sp>
      <xdr:nvSpPr>
        <xdr:cNvPr id="10" name="Rectangle 36"/>
        <xdr:cNvSpPr>
          <a:spLocks/>
        </xdr:cNvSpPr>
      </xdr:nvSpPr>
      <xdr:spPr>
        <a:xfrm>
          <a:off x="5210175" y="5943600"/>
          <a:ext cx="4191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23</xdr:row>
      <xdr:rowOff>38100</xdr:rowOff>
    </xdr:from>
    <xdr:to>
      <xdr:col>23</xdr:col>
      <xdr:colOff>276225</xdr:colOff>
      <xdr:row>23</xdr:row>
      <xdr:rowOff>285750</xdr:rowOff>
    </xdr:to>
    <xdr:sp>
      <xdr:nvSpPr>
        <xdr:cNvPr id="11" name="Rectangle 37"/>
        <xdr:cNvSpPr>
          <a:spLocks/>
        </xdr:cNvSpPr>
      </xdr:nvSpPr>
      <xdr:spPr>
        <a:xfrm>
          <a:off x="6200775" y="5943600"/>
          <a:ext cx="4191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123825</xdr:colOff>
      <xdr:row>13</xdr:row>
      <xdr:rowOff>66675</xdr:rowOff>
    </xdr:from>
    <xdr:ext cx="114300" cy="180975"/>
    <xdr:sp>
      <xdr:nvSpPr>
        <xdr:cNvPr id="12" name="Text Box 38"/>
        <xdr:cNvSpPr txBox="1">
          <a:spLocks noChangeArrowheads="1"/>
        </xdr:cNvSpPr>
      </xdr:nvSpPr>
      <xdr:spPr>
        <a:xfrm>
          <a:off x="6467475" y="34956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2286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xdr:txBody>
    </xdr:sp>
    <xdr:clientData/>
  </xdr:oneCellAnchor>
  <xdr:twoCellAnchor>
    <xdr:from>
      <xdr:col>2</xdr:col>
      <xdr:colOff>28575</xdr:colOff>
      <xdr:row>13</xdr:row>
      <xdr:rowOff>200025</xdr:rowOff>
    </xdr:from>
    <xdr:to>
      <xdr:col>4</xdr:col>
      <xdr:colOff>9525</xdr:colOff>
      <xdr:row>13</xdr:row>
      <xdr:rowOff>200025</xdr:rowOff>
    </xdr:to>
    <xdr:sp>
      <xdr:nvSpPr>
        <xdr:cNvPr id="13" name="Line 39"/>
        <xdr:cNvSpPr>
          <a:spLocks/>
        </xdr:cNvSpPr>
      </xdr:nvSpPr>
      <xdr:spPr>
        <a:xfrm>
          <a:off x="1047750" y="3629025"/>
          <a:ext cx="10096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13</xdr:row>
      <xdr:rowOff>190500</xdr:rowOff>
    </xdr:from>
    <xdr:to>
      <xdr:col>22</xdr:col>
      <xdr:colOff>171450</xdr:colOff>
      <xdr:row>13</xdr:row>
      <xdr:rowOff>190500</xdr:rowOff>
    </xdr:to>
    <xdr:sp>
      <xdr:nvSpPr>
        <xdr:cNvPr id="14" name="Line 40"/>
        <xdr:cNvSpPr>
          <a:spLocks/>
        </xdr:cNvSpPr>
      </xdr:nvSpPr>
      <xdr:spPr>
        <a:xfrm>
          <a:off x="5638800" y="3619500"/>
          <a:ext cx="6953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</xdr:row>
      <xdr:rowOff>38100</xdr:rowOff>
    </xdr:from>
    <xdr:to>
      <xdr:col>25</xdr:col>
      <xdr:colOff>200025</xdr:colOff>
      <xdr:row>3</xdr:row>
      <xdr:rowOff>142875</xdr:rowOff>
    </xdr:to>
    <xdr:sp>
      <xdr:nvSpPr>
        <xdr:cNvPr id="15" name="Line 57"/>
        <xdr:cNvSpPr>
          <a:spLocks/>
        </xdr:cNvSpPr>
      </xdr:nvSpPr>
      <xdr:spPr>
        <a:xfrm>
          <a:off x="7105650" y="285750"/>
          <a:ext cx="0" cy="7524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43</xdr:row>
      <xdr:rowOff>19050</xdr:rowOff>
    </xdr:from>
    <xdr:to>
      <xdr:col>10</xdr:col>
      <xdr:colOff>47625</xdr:colOff>
      <xdr:row>43</xdr:row>
      <xdr:rowOff>19050</xdr:rowOff>
    </xdr:to>
    <xdr:sp>
      <xdr:nvSpPr>
        <xdr:cNvPr id="16" name="Line 64"/>
        <xdr:cNvSpPr>
          <a:spLocks/>
        </xdr:cNvSpPr>
      </xdr:nvSpPr>
      <xdr:spPr>
        <a:xfrm>
          <a:off x="1181100" y="11277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38100</xdr:rowOff>
    </xdr:from>
    <xdr:to>
      <xdr:col>9</xdr:col>
      <xdr:colOff>209550</xdr:colOff>
      <xdr:row>23</xdr:row>
      <xdr:rowOff>285750</xdr:rowOff>
    </xdr:to>
    <xdr:sp>
      <xdr:nvSpPr>
        <xdr:cNvPr id="17" name="Rectangle 34"/>
        <xdr:cNvSpPr>
          <a:spLocks/>
        </xdr:cNvSpPr>
      </xdr:nvSpPr>
      <xdr:spPr>
        <a:xfrm>
          <a:off x="2733675" y="5943600"/>
          <a:ext cx="419100" cy="247650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23</xdr:row>
      <xdr:rowOff>66675</xdr:rowOff>
    </xdr:from>
    <xdr:to>
      <xdr:col>7</xdr:col>
      <xdr:colOff>0</xdr:colOff>
      <xdr:row>23</xdr:row>
      <xdr:rowOff>66675</xdr:rowOff>
    </xdr:to>
    <xdr:sp>
      <xdr:nvSpPr>
        <xdr:cNvPr id="1" name="Line 1"/>
        <xdr:cNvSpPr>
          <a:spLocks/>
        </xdr:cNvSpPr>
      </xdr:nvSpPr>
      <xdr:spPr>
        <a:xfrm>
          <a:off x="3762375" y="48196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24</xdr:row>
      <xdr:rowOff>66675</xdr:rowOff>
    </xdr:from>
    <xdr:to>
      <xdr:col>7</xdr:col>
      <xdr:colOff>0</xdr:colOff>
      <xdr:row>24</xdr:row>
      <xdr:rowOff>66675</xdr:rowOff>
    </xdr:to>
    <xdr:sp>
      <xdr:nvSpPr>
        <xdr:cNvPr id="2" name="Line 2"/>
        <xdr:cNvSpPr>
          <a:spLocks/>
        </xdr:cNvSpPr>
      </xdr:nvSpPr>
      <xdr:spPr>
        <a:xfrm>
          <a:off x="3762375" y="5010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142875</xdr:rowOff>
    </xdr:from>
    <xdr:to>
      <xdr:col>5</xdr:col>
      <xdr:colOff>219075</xdr:colOff>
      <xdr:row>11</xdr:row>
      <xdr:rowOff>142875</xdr:rowOff>
    </xdr:to>
    <xdr:sp>
      <xdr:nvSpPr>
        <xdr:cNvPr id="1" name="Line 9"/>
        <xdr:cNvSpPr>
          <a:spLocks/>
        </xdr:cNvSpPr>
      </xdr:nvSpPr>
      <xdr:spPr>
        <a:xfrm>
          <a:off x="1209675" y="24288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11</xdr:row>
      <xdr:rowOff>142875</xdr:rowOff>
    </xdr:from>
    <xdr:to>
      <xdr:col>18</xdr:col>
      <xdr:colOff>0</xdr:colOff>
      <xdr:row>11</xdr:row>
      <xdr:rowOff>142875</xdr:rowOff>
    </xdr:to>
    <xdr:sp>
      <xdr:nvSpPr>
        <xdr:cNvPr id="2" name="Line 10"/>
        <xdr:cNvSpPr>
          <a:spLocks/>
        </xdr:cNvSpPr>
      </xdr:nvSpPr>
      <xdr:spPr>
        <a:xfrm>
          <a:off x="3695700" y="24288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142875</xdr:rowOff>
    </xdr:from>
    <xdr:to>
      <xdr:col>27</xdr:col>
      <xdr:colOff>228600</xdr:colOff>
      <xdr:row>11</xdr:row>
      <xdr:rowOff>142875</xdr:rowOff>
    </xdr:to>
    <xdr:sp>
      <xdr:nvSpPr>
        <xdr:cNvPr id="3" name="Line 11"/>
        <xdr:cNvSpPr>
          <a:spLocks/>
        </xdr:cNvSpPr>
      </xdr:nvSpPr>
      <xdr:spPr>
        <a:xfrm>
          <a:off x="5791200" y="24288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11</xdr:row>
      <xdr:rowOff>142875</xdr:rowOff>
    </xdr:from>
    <xdr:to>
      <xdr:col>40</xdr:col>
      <xdr:colOff>0</xdr:colOff>
      <xdr:row>11</xdr:row>
      <xdr:rowOff>142875</xdr:rowOff>
    </xdr:to>
    <xdr:sp>
      <xdr:nvSpPr>
        <xdr:cNvPr id="4" name="Line 12"/>
        <xdr:cNvSpPr>
          <a:spLocks/>
        </xdr:cNvSpPr>
      </xdr:nvSpPr>
      <xdr:spPr>
        <a:xfrm>
          <a:off x="8343900" y="24288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showGridLines="0" zoomScalePageLayoutView="0" workbookViewId="0" topLeftCell="A1">
      <selection activeCell="AE44" sqref="AE44"/>
    </sheetView>
  </sheetViews>
  <sheetFormatPr defaultColWidth="11.421875" defaultRowHeight="12.75"/>
  <cols>
    <col min="1" max="1" width="3.7109375" style="54" customWidth="1"/>
    <col min="2" max="2" width="11.57421875" style="54" customWidth="1"/>
    <col min="3" max="3" width="8.7109375" style="54" customWidth="1"/>
    <col min="4" max="4" width="6.7109375" style="54" customWidth="1"/>
    <col min="5" max="6" width="2.421875" style="54" customWidth="1"/>
    <col min="7" max="7" width="2.57421875" style="54" customWidth="1"/>
    <col min="8" max="8" width="2.28125" style="54" customWidth="1"/>
    <col min="9" max="22" width="3.7109375" style="54" customWidth="1"/>
    <col min="23" max="23" width="2.7109375" style="54" customWidth="1"/>
    <col min="24" max="24" width="4.7109375" style="54" customWidth="1"/>
    <col min="25" max="25" width="3.7109375" style="54" customWidth="1"/>
    <col min="26" max="26" width="22.28125" style="54" customWidth="1"/>
    <col min="27" max="27" width="3.7109375" style="54" customWidth="1"/>
    <col min="28" max="28" width="11.421875" style="54" customWidth="1"/>
    <col min="29" max="29" width="15.28125" style="54" customWidth="1"/>
    <col min="30" max="16384" width="11.421875" style="54" customWidth="1"/>
  </cols>
  <sheetData>
    <row r="1" spans="1:34" ht="19.5" customHeight="1">
      <c r="A1" s="250" t="s">
        <v>0</v>
      </c>
      <c r="B1" s="250"/>
      <c r="C1" s="255" t="s">
        <v>33</v>
      </c>
      <c r="D1" s="255"/>
      <c r="E1" s="255"/>
      <c r="F1" s="255"/>
      <c r="G1" s="255"/>
      <c r="H1" s="255"/>
      <c r="I1" s="255"/>
      <c r="J1" s="250" t="s">
        <v>31</v>
      </c>
      <c r="K1" s="250"/>
      <c r="L1" s="250"/>
      <c r="M1" s="246"/>
      <c r="N1" s="246"/>
      <c r="O1" s="246"/>
      <c r="P1" s="246"/>
      <c r="Q1" s="245" t="s">
        <v>32</v>
      </c>
      <c r="R1" s="245"/>
      <c r="S1" s="243"/>
      <c r="T1" s="243"/>
      <c r="U1" s="243"/>
      <c r="V1" s="137" t="s">
        <v>150</v>
      </c>
      <c r="W1" s="243"/>
      <c r="X1" s="243"/>
      <c r="Z1" s="55" t="s">
        <v>39</v>
      </c>
      <c r="AA1" s="56"/>
      <c r="AB1" s="56"/>
      <c r="AC1" s="56"/>
      <c r="AD1" s="56"/>
      <c r="AE1" s="56"/>
      <c r="AF1" s="56"/>
      <c r="AG1" s="56"/>
      <c r="AH1" s="56"/>
    </row>
    <row r="2" spans="1:34" s="60" customFormat="1" ht="29.25" customHeight="1">
      <c r="A2" s="57"/>
      <c r="B2" s="58"/>
      <c r="C2" s="58"/>
      <c r="D2" s="59"/>
      <c r="E2" s="59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S2" s="61"/>
      <c r="T2" s="58"/>
      <c r="U2" s="58"/>
      <c r="V2" s="58"/>
      <c r="W2" s="58"/>
      <c r="X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s="60" customFormat="1" ht="21.75" customHeight="1">
      <c r="A3" s="62" t="s">
        <v>98</v>
      </c>
      <c r="B3" s="58"/>
      <c r="C3" s="58"/>
      <c r="D3" s="59"/>
      <c r="E3" s="59"/>
      <c r="F3" s="58"/>
      <c r="G3" s="58"/>
      <c r="H3" s="58"/>
      <c r="I3" s="58"/>
      <c r="J3" s="58"/>
      <c r="K3" s="58"/>
      <c r="L3" s="58"/>
      <c r="P3" s="58"/>
      <c r="Q3" s="58"/>
      <c r="S3" s="61"/>
      <c r="T3" s="58"/>
      <c r="U3" s="58"/>
      <c r="V3" s="240">
        <v>2023</v>
      </c>
      <c r="W3" s="240"/>
      <c r="X3" s="240"/>
      <c r="Z3" s="58"/>
      <c r="AA3" s="58"/>
      <c r="AB3" s="58"/>
      <c r="AC3" s="58"/>
      <c r="AD3" s="58"/>
      <c r="AE3" s="58"/>
      <c r="AF3" s="58"/>
      <c r="AG3" s="58"/>
      <c r="AH3" s="58"/>
    </row>
    <row r="4" spans="1:34" ht="15.75" customHeight="1">
      <c r="A4" s="63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4" ht="25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Z5" s="56"/>
      <c r="AA5" s="56"/>
      <c r="AB5" s="56"/>
      <c r="AC5" s="56"/>
      <c r="AD5" s="56"/>
      <c r="AE5" s="56"/>
      <c r="AF5" s="56"/>
      <c r="AG5" s="56"/>
      <c r="AH5" s="56"/>
    </row>
    <row r="6" spans="1:29" s="66" customFormat="1" ht="21.75" customHeight="1">
      <c r="A6" s="64" t="s">
        <v>83</v>
      </c>
      <c r="B6" s="65"/>
      <c r="C6" s="65"/>
      <c r="D6" s="65"/>
      <c r="E6" s="65"/>
      <c r="F6" s="65"/>
      <c r="G6" s="65"/>
      <c r="H6" s="65"/>
      <c r="I6" s="65"/>
      <c r="J6" s="65"/>
      <c r="M6" s="231"/>
      <c r="N6" s="232"/>
      <c r="O6" s="241" t="s">
        <v>47</v>
      </c>
      <c r="P6" s="244"/>
      <c r="Q6" s="244"/>
      <c r="R6" s="244"/>
      <c r="S6" s="195"/>
      <c r="U6" s="67"/>
      <c r="V6" s="65"/>
      <c r="W6" s="65"/>
      <c r="X6" s="65"/>
      <c r="Y6" s="65"/>
      <c r="Z6" s="65"/>
      <c r="AA6" s="65"/>
      <c r="AB6" s="65"/>
      <c r="AC6" s="65"/>
    </row>
    <row r="7" spans="1:29" s="66" customFormat="1" ht="19.5" customHeight="1">
      <c r="A7" s="68" t="s">
        <v>88</v>
      </c>
      <c r="B7" s="242" t="s">
        <v>84</v>
      </c>
      <c r="C7" s="170"/>
      <c r="D7" s="170"/>
      <c r="E7" s="170"/>
      <c r="F7" s="170"/>
      <c r="G7" s="170"/>
      <c r="H7" s="170"/>
      <c r="I7" s="170"/>
      <c r="J7" s="170"/>
      <c r="K7" s="193"/>
      <c r="L7" s="194"/>
      <c r="M7" s="178" t="s">
        <v>52</v>
      </c>
      <c r="N7" s="195"/>
      <c r="O7" s="196"/>
      <c r="P7" s="236"/>
      <c r="Q7" s="236"/>
      <c r="R7" s="236"/>
      <c r="S7" s="197"/>
      <c r="U7" s="67">
        <f>IF(O7&gt;O8,"&lt;--- Jahresschmutzwasser kann nicht größer Jahresabwasser sein!","")</f>
      </c>
      <c r="V7" s="65"/>
      <c r="W7" s="65"/>
      <c r="X7" s="65"/>
      <c r="Y7" s="65"/>
      <c r="Z7" s="65"/>
      <c r="AA7" s="65"/>
      <c r="AB7" s="65"/>
      <c r="AC7" s="65"/>
    </row>
    <row r="8" spans="1:29" s="66" customFormat="1" ht="19.5" customHeight="1">
      <c r="A8" s="68" t="s">
        <v>89</v>
      </c>
      <c r="B8" s="242" t="s">
        <v>85</v>
      </c>
      <c r="C8" s="170"/>
      <c r="D8" s="170"/>
      <c r="E8" s="170"/>
      <c r="F8" s="170"/>
      <c r="G8" s="170"/>
      <c r="H8" s="170"/>
      <c r="I8" s="170"/>
      <c r="J8" s="170"/>
      <c r="K8" s="193"/>
      <c r="L8" s="194"/>
      <c r="M8" s="178" t="s">
        <v>52</v>
      </c>
      <c r="N8" s="195"/>
      <c r="O8" s="196"/>
      <c r="P8" s="236"/>
      <c r="Q8" s="236"/>
      <c r="R8" s="236"/>
      <c r="S8" s="197"/>
      <c r="U8" s="67">
        <f>IF(O7&gt;O8,"&lt;--- Jahresabwasser kann nicht kleiner Jahresschmutzwasser sein!","")</f>
      </c>
      <c r="V8" s="65"/>
      <c r="W8" s="65"/>
      <c r="X8" s="65"/>
      <c r="Y8" s="65"/>
      <c r="Z8" s="65"/>
      <c r="AA8" s="65"/>
      <c r="AB8" s="65"/>
      <c r="AC8" s="65"/>
    </row>
    <row r="9" spans="1:29" s="66" customFormat="1" ht="19.5" customHeight="1">
      <c r="A9" s="68" t="s">
        <v>90</v>
      </c>
      <c r="B9" s="242" t="s">
        <v>86</v>
      </c>
      <c r="C9" s="170"/>
      <c r="D9" s="170"/>
      <c r="E9" s="170"/>
      <c r="F9" s="170"/>
      <c r="G9" s="170"/>
      <c r="H9" s="170"/>
      <c r="I9" s="170"/>
      <c r="J9" s="170"/>
      <c r="K9" s="193"/>
      <c r="L9" s="194"/>
      <c r="M9" s="178" t="s">
        <v>53</v>
      </c>
      <c r="N9" s="195"/>
      <c r="O9" s="225"/>
      <c r="P9" s="237"/>
      <c r="Q9" s="237"/>
      <c r="R9" s="237"/>
      <c r="S9" s="226"/>
      <c r="U9" s="67"/>
      <c r="V9" s="65"/>
      <c r="W9" s="65"/>
      <c r="X9" s="65"/>
      <c r="Y9" s="65"/>
      <c r="Z9" s="65"/>
      <c r="AA9" s="65"/>
      <c r="AB9" s="65"/>
      <c r="AC9" s="65"/>
    </row>
    <row r="10" spans="1:34" s="66" customFormat="1" ht="19.5" customHeight="1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Z10" s="65"/>
      <c r="AA10" s="65"/>
      <c r="AB10" s="65"/>
      <c r="AC10" s="65"/>
      <c r="AD10" s="65"/>
      <c r="AE10" s="65"/>
      <c r="AF10" s="65"/>
      <c r="AG10" s="65"/>
      <c r="AH10" s="65"/>
    </row>
    <row r="11" spans="1:34" s="66" customFormat="1" ht="19.5" customHeight="1">
      <c r="A11" s="64" t="s">
        <v>97</v>
      </c>
      <c r="B11" s="71"/>
      <c r="C11" s="65"/>
      <c r="D11" s="65"/>
      <c r="E11" s="65"/>
      <c r="F11" s="65"/>
      <c r="G11" s="65"/>
      <c r="H11" s="65"/>
      <c r="I11" s="65"/>
      <c r="J11" s="65"/>
      <c r="M11" s="231"/>
      <c r="N11" s="232"/>
      <c r="O11" s="172" t="s">
        <v>41</v>
      </c>
      <c r="P11" s="172"/>
      <c r="Q11" s="172" t="s">
        <v>40</v>
      </c>
      <c r="R11" s="172"/>
      <c r="S11" s="172" t="s">
        <v>42</v>
      </c>
      <c r="T11" s="172"/>
      <c r="U11" s="172" t="s">
        <v>44</v>
      </c>
      <c r="V11" s="172"/>
      <c r="W11" s="241" t="s">
        <v>43</v>
      </c>
      <c r="X11" s="195"/>
      <c r="Z11" s="67"/>
      <c r="AA11" s="65"/>
      <c r="AB11" s="65"/>
      <c r="AC11" s="65"/>
      <c r="AD11" s="65"/>
      <c r="AE11" s="65"/>
      <c r="AF11" s="65"/>
      <c r="AG11" s="65"/>
      <c r="AH11" s="65"/>
    </row>
    <row r="12" spans="1:34" s="66" customFormat="1" ht="19.5" customHeight="1">
      <c r="A12" s="68" t="s">
        <v>1</v>
      </c>
      <c r="B12" s="192" t="s">
        <v>148</v>
      </c>
      <c r="C12" s="170"/>
      <c r="D12" s="170"/>
      <c r="E12" s="170"/>
      <c r="F12" s="193"/>
      <c r="G12" s="257"/>
      <c r="H12" s="258"/>
      <c r="I12" s="258"/>
      <c r="J12" s="252"/>
      <c r="K12" s="251"/>
      <c r="L12" s="253"/>
      <c r="M12" s="178" t="s">
        <v>51</v>
      </c>
      <c r="N12" s="195"/>
      <c r="O12" s="225"/>
      <c r="P12" s="226"/>
      <c r="Q12" s="225"/>
      <c r="R12" s="226"/>
      <c r="S12" s="199"/>
      <c r="T12" s="200"/>
      <c r="U12" s="199"/>
      <c r="V12" s="200"/>
      <c r="W12" s="199"/>
      <c r="X12" s="200"/>
      <c r="Z12" s="72">
        <f>IF(AND(O12=0,Q12=0),"",IF(OR(Q12/O12&lt;1.5,Q12/O12&gt;2.5),"&lt;--- CSB/BSB Verhältnis in der Regel ca. 2,0",""))</f>
      </c>
      <c r="AA12" s="65"/>
      <c r="AB12" s="65"/>
      <c r="AC12" s="158">
        <f>IF(AND(O12&gt;0,Q12&gt;0),Q12/O12,"")</f>
      </c>
      <c r="AD12" s="158"/>
      <c r="AE12" s="158"/>
      <c r="AH12" s="65"/>
    </row>
    <row r="13" spans="1:34" s="66" customFormat="1" ht="19.5" customHeight="1">
      <c r="A13" s="73" t="s">
        <v>2</v>
      </c>
      <c r="B13" s="192" t="s">
        <v>99</v>
      </c>
      <c r="C13" s="170"/>
      <c r="D13" s="170"/>
      <c r="E13" s="170"/>
      <c r="F13" s="170"/>
      <c r="G13" s="170"/>
      <c r="H13" s="170"/>
      <c r="I13" s="170"/>
      <c r="J13" s="170"/>
      <c r="K13" s="193"/>
      <c r="L13" s="194"/>
      <c r="M13" s="256" t="s">
        <v>50</v>
      </c>
      <c r="N13" s="222"/>
      <c r="O13" s="238"/>
      <c r="P13" s="239"/>
      <c r="Q13" s="238"/>
      <c r="R13" s="239"/>
      <c r="S13" s="215"/>
      <c r="T13" s="216"/>
      <c r="U13" s="217"/>
      <c r="V13" s="218"/>
      <c r="W13" s="234"/>
      <c r="X13" s="235"/>
      <c r="Z13" s="65"/>
      <c r="AA13" s="65"/>
      <c r="AB13" s="65"/>
      <c r="AC13" s="65"/>
      <c r="AD13" s="65"/>
      <c r="AE13" s="65"/>
      <c r="AF13" s="65"/>
      <c r="AG13" s="65"/>
      <c r="AH13" s="65"/>
    </row>
    <row r="14" spans="1:34" s="66" customFormat="1" ht="19.5" customHeight="1">
      <c r="A14" s="73" t="s">
        <v>3</v>
      </c>
      <c r="B14" s="74" t="s">
        <v>8</v>
      </c>
      <c r="C14" s="247"/>
      <c r="D14" s="247"/>
      <c r="E14" s="141" t="s">
        <v>164</v>
      </c>
      <c r="F14" s="75"/>
      <c r="G14" s="76"/>
      <c r="H14" s="248" t="s">
        <v>103</v>
      </c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51" t="s">
        <v>48</v>
      </c>
      <c r="T14" s="251"/>
      <c r="U14" s="227">
        <f>IF(O13&gt;0,O13/0.06,IF(O19&gt;0,O19*1.5/0.06,""))</f>
      </c>
      <c r="V14" s="227"/>
      <c r="W14" s="227"/>
      <c r="X14" s="77"/>
      <c r="Z14" s="65"/>
      <c r="AA14" s="65"/>
      <c r="AB14" s="136"/>
      <c r="AC14" s="65"/>
      <c r="AD14" s="65"/>
      <c r="AE14" s="65"/>
      <c r="AF14" s="65"/>
      <c r="AG14" s="65"/>
      <c r="AH14" s="65"/>
    </row>
    <row r="15" spans="1:34" s="66" customFormat="1" ht="19.5" customHeight="1">
      <c r="A15" s="78" t="s">
        <v>151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 t="s">
        <v>152</v>
      </c>
      <c r="P15" s="81"/>
      <c r="Q15" s="79"/>
      <c r="R15" s="79"/>
      <c r="S15" s="79"/>
      <c r="T15" s="79"/>
      <c r="U15" s="79"/>
      <c r="V15" s="79"/>
      <c r="W15" s="79"/>
      <c r="X15" s="82"/>
      <c r="Y15" s="131">
        <f>IF(AND(U44=TRUE,V44=TRUE),"&lt;--- Es darf nur ein Kästchen angehakt werden!",IF(AND(U44=FALSE,V44=FALSE),"&lt;--- Es muss ein Kästchen angehakt werden!",""))</f>
      </c>
      <c r="Z15" s="132"/>
      <c r="AA15" s="65"/>
      <c r="AB15" s="65"/>
      <c r="AC15" s="65"/>
      <c r="AD15" s="65"/>
      <c r="AE15" s="65"/>
      <c r="AF15" s="65"/>
      <c r="AG15" s="65"/>
      <c r="AH15" s="65"/>
    </row>
    <row r="16" spans="1:34" s="66" customFormat="1" ht="19.5" customHeight="1">
      <c r="A16" s="69"/>
      <c r="B16" s="83"/>
      <c r="C16" s="84"/>
      <c r="D16" s="84"/>
      <c r="E16" s="85"/>
      <c r="F16" s="86"/>
      <c r="G16" s="86"/>
      <c r="H16" s="87"/>
      <c r="I16" s="88"/>
      <c r="J16" s="88"/>
      <c r="K16" s="88"/>
      <c r="L16" s="88"/>
      <c r="M16" s="88"/>
      <c r="N16" s="134"/>
      <c r="O16" s="88"/>
      <c r="P16" s="88"/>
      <c r="Q16" s="88"/>
      <c r="R16" s="88"/>
      <c r="S16" s="89"/>
      <c r="T16" s="89"/>
      <c r="U16" s="84"/>
      <c r="V16" s="84"/>
      <c r="W16" s="84"/>
      <c r="X16" s="135"/>
      <c r="Z16" s="65"/>
      <c r="AA16" s="65"/>
      <c r="AB16" s="65"/>
      <c r="AC16" s="65"/>
      <c r="AD16" s="65"/>
      <c r="AE16" s="65"/>
      <c r="AF16" s="65"/>
      <c r="AG16" s="65"/>
      <c r="AH16" s="65"/>
    </row>
    <row r="17" spans="1:34" s="66" customFormat="1" ht="19.5" customHeight="1">
      <c r="A17" s="90" t="s">
        <v>100</v>
      </c>
      <c r="B17" s="71"/>
      <c r="C17" s="65"/>
      <c r="D17" s="65"/>
      <c r="E17" s="65"/>
      <c r="F17" s="65"/>
      <c r="G17" s="65"/>
      <c r="H17" s="65"/>
      <c r="I17" s="65"/>
      <c r="J17" s="65"/>
      <c r="M17" s="231"/>
      <c r="N17" s="232"/>
      <c r="O17" s="214" t="s">
        <v>15</v>
      </c>
      <c r="P17" s="172"/>
      <c r="Q17" s="214" t="s">
        <v>14</v>
      </c>
      <c r="R17" s="172"/>
      <c r="S17" s="214" t="s">
        <v>13</v>
      </c>
      <c r="T17" s="172"/>
      <c r="U17" s="214" t="s">
        <v>49</v>
      </c>
      <c r="V17" s="172"/>
      <c r="W17" s="233" t="s">
        <v>9</v>
      </c>
      <c r="X17" s="195"/>
      <c r="Z17" s="67"/>
      <c r="AA17" s="65"/>
      <c r="AB17" s="65"/>
      <c r="AC17" s="65"/>
      <c r="AD17" s="65"/>
      <c r="AE17" s="65"/>
      <c r="AF17" s="65"/>
      <c r="AG17" s="65"/>
      <c r="AH17" s="65"/>
    </row>
    <row r="18" spans="1:34" s="66" customFormat="1" ht="19.5" customHeight="1">
      <c r="A18" s="73" t="s">
        <v>4</v>
      </c>
      <c r="B18" s="192" t="s">
        <v>147</v>
      </c>
      <c r="C18" s="170"/>
      <c r="D18" s="170"/>
      <c r="E18" s="170"/>
      <c r="F18" s="193"/>
      <c r="G18" s="219"/>
      <c r="H18" s="220"/>
      <c r="I18" s="220"/>
      <c r="J18" s="252"/>
      <c r="K18" s="251"/>
      <c r="L18" s="253"/>
      <c r="M18" s="178" t="s">
        <v>51</v>
      </c>
      <c r="N18" s="195"/>
      <c r="O18" s="225"/>
      <c r="P18" s="226"/>
      <c r="Q18" s="225"/>
      <c r="R18" s="226"/>
      <c r="S18" s="199"/>
      <c r="T18" s="200"/>
      <c r="U18" s="199"/>
      <c r="V18" s="200"/>
      <c r="W18" s="199"/>
      <c r="X18" s="200"/>
      <c r="Z18" s="72">
        <f>IF(AND(O18=0,Q18=0),"",IF(OR(Q18/O18&lt;1.5,Q18/O18&gt;2.5),"&lt;--- CSB/BSB Verhältnis in der Regel ca. 2,0",""))</f>
      </c>
      <c r="AA18" s="65"/>
      <c r="AB18" s="65"/>
      <c r="AC18" s="158">
        <f>IF(AND(O18&gt;0,Q18&gt;0),Q18/O18,"")</f>
      </c>
      <c r="AD18" s="158"/>
      <c r="AE18" s="158"/>
      <c r="AH18" s="65"/>
    </row>
    <row r="19" spans="1:34" s="66" customFormat="1" ht="19.5" customHeight="1">
      <c r="A19" s="73" t="s">
        <v>5</v>
      </c>
      <c r="B19" s="192" t="s">
        <v>101</v>
      </c>
      <c r="C19" s="170"/>
      <c r="D19" s="170"/>
      <c r="E19" s="170"/>
      <c r="F19" s="170"/>
      <c r="G19" s="170"/>
      <c r="H19" s="170"/>
      <c r="I19" s="170"/>
      <c r="J19" s="170"/>
      <c r="K19" s="193"/>
      <c r="L19" s="194"/>
      <c r="M19" s="178" t="s">
        <v>50</v>
      </c>
      <c r="N19" s="195"/>
      <c r="O19" s="196"/>
      <c r="P19" s="197"/>
      <c r="Q19" s="196"/>
      <c r="R19" s="197"/>
      <c r="S19" s="215"/>
      <c r="T19" s="216"/>
      <c r="U19" s="217"/>
      <c r="V19" s="218"/>
      <c r="W19" s="217"/>
      <c r="X19" s="218"/>
      <c r="Z19" s="91"/>
      <c r="AA19" s="65"/>
      <c r="AB19" s="65"/>
      <c r="AC19" s="65"/>
      <c r="AD19" s="65"/>
      <c r="AE19" s="65"/>
      <c r="AF19" s="65"/>
      <c r="AG19" s="65"/>
      <c r="AH19" s="65"/>
    </row>
    <row r="20" spans="1:34" s="66" customFormat="1" ht="19.5" customHeight="1">
      <c r="A20" s="228" t="s">
        <v>153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30"/>
      <c r="Z20" s="65"/>
      <c r="AA20" s="65"/>
      <c r="AB20" s="65"/>
      <c r="AC20" s="65"/>
      <c r="AD20" s="65"/>
      <c r="AE20" s="65"/>
      <c r="AF20" s="65"/>
      <c r="AG20" s="65"/>
      <c r="AH20" s="65"/>
    </row>
    <row r="21" spans="1:34" ht="19.5" customHeight="1">
      <c r="A21" s="92"/>
      <c r="B21" s="93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Z21" s="56"/>
      <c r="AA21" s="56"/>
      <c r="AB21" s="56"/>
      <c r="AC21" s="56"/>
      <c r="AD21" s="56"/>
      <c r="AE21" s="56"/>
      <c r="AF21" s="56"/>
      <c r="AG21" s="56"/>
      <c r="AH21" s="56"/>
    </row>
    <row r="22" spans="2:34" s="66" customFormat="1" ht="19.5" customHeight="1" thickBot="1">
      <c r="B22" s="71"/>
      <c r="C22" s="65"/>
      <c r="D22" s="65"/>
      <c r="I22" s="198" t="s">
        <v>15</v>
      </c>
      <c r="J22" s="198"/>
      <c r="K22" s="198" t="s">
        <v>14</v>
      </c>
      <c r="L22" s="198"/>
      <c r="M22" s="198" t="s">
        <v>13</v>
      </c>
      <c r="N22" s="198"/>
      <c r="O22" s="172" t="s">
        <v>12</v>
      </c>
      <c r="P22" s="172"/>
      <c r="Q22" s="172" t="s">
        <v>11</v>
      </c>
      <c r="R22" s="224"/>
      <c r="S22" s="223" t="s">
        <v>10</v>
      </c>
      <c r="T22" s="198"/>
      <c r="U22" s="221" t="s">
        <v>49</v>
      </c>
      <c r="V22" s="222"/>
      <c r="W22" s="221" t="s">
        <v>9</v>
      </c>
      <c r="X22" s="222"/>
      <c r="Z22" s="65"/>
      <c r="AA22" s="65"/>
      <c r="AB22" s="65"/>
      <c r="AC22" s="65"/>
      <c r="AD22" s="65"/>
      <c r="AE22" s="65"/>
      <c r="AF22" s="65"/>
      <c r="AG22" s="65"/>
      <c r="AH22" s="65"/>
    </row>
    <row r="23" spans="1:34" s="66" customFormat="1" ht="19.5" customHeight="1" thickBot="1">
      <c r="A23" s="64" t="s">
        <v>29</v>
      </c>
      <c r="B23" s="94"/>
      <c r="C23" s="94"/>
      <c r="D23" s="94"/>
      <c r="E23" s="173"/>
      <c r="F23" s="173"/>
      <c r="G23" s="173"/>
      <c r="H23" s="174"/>
      <c r="I23" s="175" t="s">
        <v>16</v>
      </c>
      <c r="J23" s="160"/>
      <c r="K23" s="160"/>
      <c r="L23" s="160"/>
      <c r="M23" s="160"/>
      <c r="N23" s="161"/>
      <c r="O23" s="95"/>
      <c r="P23" s="96"/>
      <c r="Q23" s="97"/>
      <c r="R23" s="98"/>
      <c r="S23" s="159" t="s">
        <v>17</v>
      </c>
      <c r="T23" s="160"/>
      <c r="U23" s="160"/>
      <c r="V23" s="160"/>
      <c r="W23" s="160"/>
      <c r="X23" s="161"/>
      <c r="Z23" s="99"/>
      <c r="AA23" s="65"/>
      <c r="AB23" s="65"/>
      <c r="AC23" s="65"/>
      <c r="AD23" s="65"/>
      <c r="AE23" s="65"/>
      <c r="AF23" s="65"/>
      <c r="AG23" s="65"/>
      <c r="AH23" s="65"/>
    </row>
    <row r="24" spans="1:34" s="66" customFormat="1" ht="24.75" customHeight="1">
      <c r="A24" s="73" t="s">
        <v>91</v>
      </c>
      <c r="B24" s="170" t="s">
        <v>54</v>
      </c>
      <c r="C24" s="170"/>
      <c r="D24" s="171"/>
      <c r="E24" s="178" t="s">
        <v>51</v>
      </c>
      <c r="F24" s="179"/>
      <c r="G24" s="179"/>
      <c r="H24" s="180"/>
      <c r="I24" s="176"/>
      <c r="J24" s="177"/>
      <c r="K24" s="176"/>
      <c r="L24" s="177"/>
      <c r="M24" s="199"/>
      <c r="N24" s="200"/>
      <c r="O24" s="199"/>
      <c r="P24" s="200"/>
      <c r="Q24" s="211"/>
      <c r="R24" s="212"/>
      <c r="S24" s="210"/>
      <c r="T24" s="200"/>
      <c r="U24" s="199"/>
      <c r="V24" s="200"/>
      <c r="W24" s="199"/>
      <c r="X24" s="200"/>
      <c r="Z24" s="72">
        <f>IF(AND(I24=0,K24=0),"",IF(OR(K24/I24&lt;3,K24/I24&gt;6),"&lt;--- CSB/BSB Verhältnis in der Regel 4 bis 5",""))</f>
      </c>
      <c r="AA24" s="65"/>
      <c r="AB24" s="65"/>
      <c r="AC24" s="158">
        <f>IF(AND(K24&gt;0,I24&gt;0),K24/I24,"")</f>
      </c>
      <c r="AD24" s="158"/>
      <c r="AE24" s="158"/>
      <c r="AG24" s="65"/>
      <c r="AH24" s="65"/>
    </row>
    <row r="25" spans="1:34" s="66" customFormat="1" ht="24.75" customHeight="1">
      <c r="A25" s="73" t="s">
        <v>92</v>
      </c>
      <c r="B25" s="170" t="s">
        <v>55</v>
      </c>
      <c r="C25" s="170"/>
      <c r="D25" s="171"/>
      <c r="E25" s="187" t="s">
        <v>50</v>
      </c>
      <c r="F25" s="188"/>
      <c r="G25" s="188"/>
      <c r="H25" s="189"/>
      <c r="I25" s="146"/>
      <c r="J25" s="147"/>
      <c r="K25" s="146"/>
      <c r="L25" s="147"/>
      <c r="M25" s="148"/>
      <c r="N25" s="149"/>
      <c r="O25" s="100"/>
      <c r="P25" s="100"/>
      <c r="Q25" s="100"/>
      <c r="R25" s="101"/>
      <c r="S25" s="213"/>
      <c r="T25" s="149"/>
      <c r="U25" s="146"/>
      <c r="V25" s="147"/>
      <c r="W25" s="146"/>
      <c r="X25" s="147"/>
      <c r="Z25" s="67"/>
      <c r="AA25" s="65"/>
      <c r="AB25" s="65"/>
      <c r="AC25" s="65"/>
      <c r="AD25" s="65"/>
      <c r="AE25" s="65"/>
      <c r="AF25" s="65"/>
      <c r="AG25" s="65"/>
      <c r="AH25" s="65"/>
    </row>
    <row r="26" spans="1:34" s="66" customFormat="1" ht="24.75" customHeight="1">
      <c r="A26" s="73" t="s">
        <v>6</v>
      </c>
      <c r="B26" s="150" t="s">
        <v>104</v>
      </c>
      <c r="C26" s="151"/>
      <c r="D26" s="152"/>
      <c r="E26" s="178" t="s">
        <v>53</v>
      </c>
      <c r="F26" s="179"/>
      <c r="G26" s="179"/>
      <c r="H26" s="180"/>
      <c r="I26" s="165">
        <f>IF(ISERROR((O13-I25)/O13*100),"",IF(AND(O13&gt;0,I25&gt;0),(O13-I25)/O13*100,""))</f>
      </c>
      <c r="J26" s="166"/>
      <c r="K26" s="165">
        <f>IF(ISERROR((Q13-K25)/Q13*100),"",IF(AND(Q13&gt;0,K25&gt;0),(Q13-K25)/Q13*100,""))</f>
      </c>
      <c r="L26" s="166"/>
      <c r="M26" s="167"/>
      <c r="N26" s="153"/>
      <c r="O26" s="153"/>
      <c r="P26" s="153"/>
      <c r="Q26" s="153"/>
      <c r="R26" s="154"/>
      <c r="S26" s="164"/>
      <c r="T26" s="153"/>
      <c r="U26" s="165">
        <f>IF(ISERROR((U13-U25)/U13*100),"",IF(AND(U13&gt;0,U25&gt;0),(U13-U25)/U13*100,""))</f>
      </c>
      <c r="V26" s="166"/>
      <c r="W26" s="165">
        <f>IF(ISERROR((W13-W25)/W13*100),"",IF(AND(W13&gt;0,W25&gt;0),(W13-W25)/W13*100,""))</f>
      </c>
      <c r="X26" s="166"/>
      <c r="Z26" s="65"/>
      <c r="AA26" s="65"/>
      <c r="AB26" s="65"/>
      <c r="AC26" s="65"/>
      <c r="AD26" s="65"/>
      <c r="AE26" s="65"/>
      <c r="AF26" s="65"/>
      <c r="AG26" s="65"/>
      <c r="AH26" s="65"/>
    </row>
    <row r="27" spans="1:34" s="66" customFormat="1" ht="36.75" customHeight="1">
      <c r="A27" s="73" t="s">
        <v>7</v>
      </c>
      <c r="B27" s="155" t="s">
        <v>105</v>
      </c>
      <c r="C27" s="156"/>
      <c r="D27" s="156"/>
      <c r="E27" s="156"/>
      <c r="F27" s="156"/>
      <c r="G27" s="156"/>
      <c r="H27" s="157"/>
      <c r="I27" s="204">
        <f>IF(AND(I24&gt;0,I24&lt;=5),1,IF(AND(I24&gt;5,I24&lt;=10),2,IF(AND(I24&gt;10,I24&lt;=20),3,IF(AND(I24&gt;20,I24&lt;=30),4,IF(I24&gt;30,5,"")))))</f>
      </c>
      <c r="J27" s="168"/>
      <c r="K27" s="168">
        <f>IF(AND(K24&gt;0,K24&lt;=30),1,IF(AND(K24&gt;30,K24&lt;=50),2,IF(AND(K24&gt;50,K24&lt;=90),3,IF(AND(K24&gt;90,K24&lt;=120),4,IF(K24&gt;120,5,"")))))</f>
      </c>
      <c r="L27" s="168"/>
      <c r="M27" s="168">
        <f>IF(AND(M24&gt;0,M24&lt;=1.5),1,IF(AND(M24&gt;1.5,M24&lt;=3),2,IF(AND(M24&gt;3,M24&lt;=10),3,IF(AND(M24&gt;10,M24&lt;=20),4,IF(M24&gt;20,5,"")))))</f>
      </c>
      <c r="N27" s="168"/>
      <c r="O27" s="205"/>
      <c r="P27" s="205"/>
      <c r="Q27" s="205"/>
      <c r="R27" s="205"/>
      <c r="S27" s="168">
        <f>IF(AND(S24&gt;0,S24&lt;=8),1,IF(AND(S24&gt;8,S24&lt;=13),2,IF(AND(S24&gt;13,S24&lt;=18),3,IF(AND(S24&gt;18,S24&lt;=35),4,IF(S24&gt;35,5,"")))))</f>
      </c>
      <c r="T27" s="168"/>
      <c r="U27" s="102"/>
      <c r="V27" s="102"/>
      <c r="W27" s="168">
        <f>IF(AND(W24&gt;0,W24&lt;=0.5),1,IF(AND(W24&gt;0.5,W24&lt;=1),2,IF(AND(W24&gt;1,W24&lt;=2),3,IF(AND(W24&gt;2,W24&lt;=5),4,IF(W24&gt;5,5,"")))))</f>
      </c>
      <c r="X27" s="169"/>
      <c r="Z27" s="103"/>
      <c r="AA27" s="65"/>
      <c r="AB27" s="65"/>
      <c r="AC27" s="65"/>
      <c r="AD27" s="65"/>
      <c r="AE27" s="65"/>
      <c r="AF27" s="65"/>
      <c r="AG27" s="65"/>
      <c r="AH27" s="65"/>
    </row>
    <row r="28" spans="1:34" s="66" customFormat="1" ht="34.5" customHeight="1">
      <c r="A28" s="73" t="s">
        <v>102</v>
      </c>
      <c r="B28" s="182" t="s">
        <v>18</v>
      </c>
      <c r="C28" s="183"/>
      <c r="D28" s="183"/>
      <c r="E28" s="183"/>
      <c r="F28" s="183"/>
      <c r="G28" s="183"/>
      <c r="H28" s="157"/>
      <c r="I28" s="104"/>
      <c r="J28" s="184">
        <f>IF(OR(I27&lt;&gt;"",K27&lt;&gt;"",M27&lt;&gt;""),AVERAGE(I27:M27),"")</f>
      </c>
      <c r="K28" s="184"/>
      <c r="L28" s="184"/>
      <c r="M28" s="184"/>
      <c r="N28" s="105"/>
      <c r="O28" s="105"/>
      <c r="P28" s="105"/>
      <c r="Q28" s="105"/>
      <c r="R28" s="105"/>
      <c r="S28" s="184">
        <f>IF(OR(S27&lt;&gt;"",W27&lt;&gt;""),AVERAGE(S27:W27),"")</f>
      </c>
      <c r="T28" s="184"/>
      <c r="U28" s="184"/>
      <c r="V28" s="184"/>
      <c r="W28" s="184"/>
      <c r="X28" s="185"/>
      <c r="AA28" s="65"/>
      <c r="AB28" s="65"/>
      <c r="AC28" s="65"/>
      <c r="AD28" s="65"/>
      <c r="AE28" s="65"/>
      <c r="AF28" s="65"/>
      <c r="AG28" s="65"/>
      <c r="AH28" s="65"/>
    </row>
    <row r="29" spans="1:34" s="66" customFormat="1" ht="11.25" customHeight="1">
      <c r="A29" s="106"/>
      <c r="B29" s="107"/>
      <c r="C29" s="107"/>
      <c r="D29" s="107"/>
      <c r="E29" s="107"/>
      <c r="F29" s="107"/>
      <c r="G29" s="107"/>
      <c r="H29" s="108"/>
      <c r="I29" s="109"/>
      <c r="J29" s="110"/>
      <c r="K29" s="110"/>
      <c r="L29" s="110"/>
      <c r="M29" s="110"/>
      <c r="N29" s="109"/>
      <c r="O29" s="109"/>
      <c r="P29" s="109"/>
      <c r="Q29" s="109"/>
      <c r="R29" s="109"/>
      <c r="S29" s="110"/>
      <c r="T29" s="110"/>
      <c r="U29" s="110"/>
      <c r="V29" s="110"/>
      <c r="W29" s="110"/>
      <c r="X29" s="111"/>
      <c r="AA29" s="65"/>
      <c r="AB29" s="65"/>
      <c r="AC29" s="65"/>
      <c r="AD29" s="65"/>
      <c r="AE29" s="65"/>
      <c r="AF29" s="65"/>
      <c r="AG29" s="65"/>
      <c r="AH29" s="65"/>
    </row>
    <row r="30" spans="1:34" ht="12.75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4"/>
      <c r="Z30" s="56"/>
      <c r="AA30" s="56"/>
      <c r="AB30" s="56"/>
      <c r="AC30" s="56"/>
      <c r="AD30" s="56"/>
      <c r="AE30" s="56"/>
      <c r="AF30" s="56"/>
      <c r="AG30" s="56"/>
      <c r="AH30" s="56"/>
    </row>
    <row r="31" spans="1:34" ht="12.75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4"/>
      <c r="Z31" s="56"/>
      <c r="AA31" s="56"/>
      <c r="AB31" s="56"/>
      <c r="AC31" s="56"/>
      <c r="AD31" s="56"/>
      <c r="AE31" s="56"/>
      <c r="AF31" s="56"/>
      <c r="AG31" s="56"/>
      <c r="AH31" s="56"/>
    </row>
    <row r="32" spans="1:34" ht="24.75" customHeight="1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4"/>
      <c r="Z32" s="56"/>
      <c r="AA32" s="56"/>
      <c r="AB32" s="56"/>
      <c r="AC32" s="56"/>
      <c r="AD32" s="56"/>
      <c r="AE32" s="56"/>
      <c r="AF32" s="56"/>
      <c r="AG32" s="56"/>
      <c r="AH32" s="56"/>
    </row>
    <row r="33" spans="1:34" ht="12.75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4"/>
      <c r="Z33" s="56"/>
      <c r="AA33" s="56"/>
      <c r="AB33" s="56"/>
      <c r="AC33" s="56"/>
      <c r="AD33" s="56"/>
      <c r="AE33" s="56"/>
      <c r="AF33" s="56"/>
      <c r="AG33" s="56"/>
      <c r="AH33" s="56"/>
    </row>
    <row r="34" spans="1:34" ht="12.75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4"/>
      <c r="Z34" s="56"/>
      <c r="AA34" s="56"/>
      <c r="AB34" s="56"/>
      <c r="AC34" s="56"/>
      <c r="AD34" s="56"/>
      <c r="AE34" s="56"/>
      <c r="AF34" s="56"/>
      <c r="AG34" s="56"/>
      <c r="AH34" s="56"/>
    </row>
    <row r="35" spans="1:34" ht="18.75" customHeight="1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7"/>
      <c r="Z35" s="56"/>
      <c r="AA35" s="56"/>
      <c r="AB35" s="56"/>
      <c r="AC35" s="56"/>
      <c r="AD35" s="56"/>
      <c r="AE35" s="56"/>
      <c r="AF35" s="56"/>
      <c r="AG35" s="56"/>
      <c r="AH35" s="56"/>
    </row>
    <row r="36" spans="1:34" ht="24" customHeight="1">
      <c r="A36" s="118" t="s">
        <v>56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9"/>
      <c r="Q36" s="119"/>
      <c r="R36" s="119"/>
      <c r="S36" s="119"/>
      <c r="T36" s="119"/>
      <c r="U36" s="113"/>
      <c r="V36" s="113"/>
      <c r="W36" s="113"/>
      <c r="X36" s="113"/>
      <c r="Z36" s="56"/>
      <c r="AA36" s="56"/>
      <c r="AB36" s="56"/>
      <c r="AC36" s="56"/>
      <c r="AD36" s="56"/>
      <c r="AE36" s="56"/>
      <c r="AF36" s="56"/>
      <c r="AG36" s="56"/>
      <c r="AH36" s="56"/>
    </row>
    <row r="37" spans="1:34" ht="22.5" customHeight="1">
      <c r="A37" s="64" t="s">
        <v>156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Z37" s="56"/>
      <c r="AA37" s="56"/>
      <c r="AB37" s="56"/>
      <c r="AC37" s="56"/>
      <c r="AD37" s="56"/>
      <c r="AE37" s="56"/>
      <c r="AF37" s="56"/>
      <c r="AG37" s="56"/>
      <c r="AH37" s="56"/>
    </row>
    <row r="38" spans="1:34" ht="24" customHeight="1">
      <c r="A38" s="120" t="s">
        <v>106</v>
      </c>
      <c r="B38" s="121" t="s">
        <v>159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38"/>
      <c r="Q38" s="162"/>
      <c r="R38" s="163"/>
      <c r="S38" s="163"/>
      <c r="T38" s="163"/>
      <c r="U38" s="163"/>
      <c r="V38" s="139"/>
      <c r="W38" s="123" t="s">
        <v>82</v>
      </c>
      <c r="X38" s="124"/>
      <c r="Z38" s="56"/>
      <c r="AA38" s="56"/>
      <c r="AB38" s="56"/>
      <c r="AC38" s="56"/>
      <c r="AD38" s="56"/>
      <c r="AE38" s="56"/>
      <c r="AF38" s="56"/>
      <c r="AG38" s="56"/>
      <c r="AH38" s="56"/>
    </row>
    <row r="39" spans="1:34" ht="21" customHeight="1">
      <c r="A39" s="73" t="s">
        <v>154</v>
      </c>
      <c r="B39" s="206" t="s">
        <v>157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207"/>
      <c r="R39" s="208"/>
      <c r="S39" s="208"/>
      <c r="T39" s="208"/>
      <c r="U39" s="208"/>
      <c r="V39" s="190" t="s">
        <v>158</v>
      </c>
      <c r="W39" s="163"/>
      <c r="X39" s="191"/>
      <c r="Z39" s="56"/>
      <c r="AA39" s="56"/>
      <c r="AB39" s="56"/>
      <c r="AC39" s="56"/>
      <c r="AD39" s="56"/>
      <c r="AE39" s="56"/>
      <c r="AF39" s="56"/>
      <c r="AG39" s="56"/>
      <c r="AH39" s="56"/>
    </row>
    <row r="40" spans="1:34" ht="23.25" customHeight="1">
      <c r="A40" s="120" t="s">
        <v>155</v>
      </c>
      <c r="B40" s="144" t="s">
        <v>160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62"/>
      <c r="R40" s="209"/>
      <c r="S40" s="209"/>
      <c r="T40" s="209"/>
      <c r="U40" s="209"/>
      <c r="V40" s="190" t="s">
        <v>161</v>
      </c>
      <c r="W40" s="163"/>
      <c r="X40" s="191"/>
      <c r="Z40" s="56"/>
      <c r="AA40" s="56"/>
      <c r="AB40" s="56"/>
      <c r="AC40" s="56"/>
      <c r="AD40" s="56"/>
      <c r="AE40" s="56"/>
      <c r="AF40" s="56"/>
      <c r="AG40" s="56"/>
      <c r="AH40" s="56"/>
    </row>
    <row r="41" spans="1:34" ht="23.25" customHeight="1">
      <c r="A41" s="120" t="s">
        <v>165</v>
      </c>
      <c r="B41" s="254" t="s">
        <v>166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62"/>
      <c r="R41" s="209"/>
      <c r="S41" s="209"/>
      <c r="T41" s="209"/>
      <c r="U41" s="209"/>
      <c r="V41" s="163" t="s">
        <v>82</v>
      </c>
      <c r="W41" s="163"/>
      <c r="X41" s="191"/>
      <c r="Z41" s="56"/>
      <c r="AA41" s="56"/>
      <c r="AB41" s="56"/>
      <c r="AC41" s="56"/>
      <c r="AD41" s="56"/>
      <c r="AE41" s="56"/>
      <c r="AF41" s="56"/>
      <c r="AG41" s="56"/>
      <c r="AH41" s="56"/>
    </row>
    <row r="42" spans="1:34" ht="19.5" customHeight="1">
      <c r="A42" s="56"/>
      <c r="B42" s="56"/>
      <c r="C42" s="142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Z42" s="56"/>
      <c r="AA42" s="56"/>
      <c r="AB42" s="56"/>
      <c r="AC42" s="56"/>
      <c r="AD42" s="56"/>
      <c r="AE42" s="56"/>
      <c r="AF42" s="56"/>
      <c r="AG42" s="56"/>
      <c r="AH42" s="56"/>
    </row>
    <row r="43" spans="1:34" ht="12.75">
      <c r="A43" s="125" t="s">
        <v>134</v>
      </c>
      <c r="C43" s="126"/>
      <c r="D43" s="203">
        <f ca="1">TODAY()</f>
        <v>45293</v>
      </c>
      <c r="E43" s="203"/>
      <c r="F43" s="203"/>
      <c r="G43" s="203"/>
      <c r="H43" s="203"/>
      <c r="I43" s="203"/>
      <c r="J43" s="203"/>
      <c r="L43" s="186" t="s">
        <v>27</v>
      </c>
      <c r="M43" s="186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Z43" s="56"/>
      <c r="AA43" s="56"/>
      <c r="AB43" s="56"/>
      <c r="AC43" s="56"/>
      <c r="AD43" s="56"/>
      <c r="AE43" s="56"/>
      <c r="AF43" s="56"/>
      <c r="AG43" s="56"/>
      <c r="AH43" s="56"/>
    </row>
    <row r="44" spans="1:22" ht="68.25" customHeight="1">
      <c r="A44" s="127" t="s">
        <v>167</v>
      </c>
      <c r="N44" s="181" t="s">
        <v>28</v>
      </c>
      <c r="O44" s="181"/>
      <c r="P44" s="181"/>
      <c r="Q44" s="181"/>
      <c r="R44" s="181"/>
      <c r="S44" s="181"/>
      <c r="T44" s="181"/>
      <c r="U44" s="133" t="b">
        <v>1</v>
      </c>
      <c r="V44" s="133" t="b">
        <v>0</v>
      </c>
    </row>
    <row r="45" spans="1:22" ht="1.5" customHeight="1">
      <c r="A45" s="129"/>
      <c r="N45" s="128"/>
      <c r="O45" s="128"/>
      <c r="P45" s="128"/>
      <c r="Q45" s="128"/>
      <c r="R45" s="128"/>
      <c r="S45" s="128"/>
      <c r="T45" s="128"/>
      <c r="U45" s="128"/>
      <c r="V45" s="128"/>
    </row>
    <row r="46" spans="1:22" ht="18.75" customHeight="1">
      <c r="A46" s="129"/>
      <c r="N46" s="128"/>
      <c r="O46" s="128"/>
      <c r="P46" s="128"/>
      <c r="Q46" s="128"/>
      <c r="R46" s="128"/>
      <c r="S46" s="128"/>
      <c r="T46" s="128"/>
      <c r="U46" s="128"/>
      <c r="V46" s="128"/>
    </row>
    <row r="47" spans="1:24" ht="12.75">
      <c r="A47" s="201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</row>
    <row r="48" spans="1:24" ht="12.75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</row>
    <row r="56" spans="1:2" ht="12.75">
      <c r="A56" s="127"/>
      <c r="B56" s="130"/>
    </row>
  </sheetData>
  <sheetProtection password="CC54" sheet="1"/>
  <mergeCells count="135">
    <mergeCell ref="V41:X41"/>
    <mergeCell ref="Q41:U41"/>
    <mergeCell ref="B41:P41"/>
    <mergeCell ref="A1:B1"/>
    <mergeCell ref="C1:I1"/>
    <mergeCell ref="M11:N11"/>
    <mergeCell ref="B7:L7"/>
    <mergeCell ref="M18:N18"/>
    <mergeCell ref="M13:N13"/>
    <mergeCell ref="G12:I12"/>
    <mergeCell ref="J1:L1"/>
    <mergeCell ref="O7:S7"/>
    <mergeCell ref="S11:T11"/>
    <mergeCell ref="S14:T14"/>
    <mergeCell ref="J12:L12"/>
    <mergeCell ref="O17:P17"/>
    <mergeCell ref="O11:P11"/>
    <mergeCell ref="S13:T13"/>
    <mergeCell ref="S18:T18"/>
    <mergeCell ref="B13:L13"/>
    <mergeCell ref="C14:D14"/>
    <mergeCell ref="Q17:R17"/>
    <mergeCell ref="B18:F18"/>
    <mergeCell ref="H14:R14"/>
    <mergeCell ref="Q18:R18"/>
    <mergeCell ref="J18:L18"/>
    <mergeCell ref="B12:F12"/>
    <mergeCell ref="M9:N9"/>
    <mergeCell ref="B9:L9"/>
    <mergeCell ref="W1:X1"/>
    <mergeCell ref="S1:U1"/>
    <mergeCell ref="O6:S6"/>
    <mergeCell ref="Q1:R1"/>
    <mergeCell ref="M1:P1"/>
    <mergeCell ref="B8:L8"/>
    <mergeCell ref="M8:N8"/>
    <mergeCell ref="V3:X3"/>
    <mergeCell ref="M6:N6"/>
    <mergeCell ref="M7:N7"/>
    <mergeCell ref="W11:X11"/>
    <mergeCell ref="U12:V12"/>
    <mergeCell ref="W12:X12"/>
    <mergeCell ref="O12:P12"/>
    <mergeCell ref="M12:N12"/>
    <mergeCell ref="U13:V13"/>
    <mergeCell ref="W13:X13"/>
    <mergeCell ref="O8:S8"/>
    <mergeCell ref="O9:S9"/>
    <mergeCell ref="U11:V11"/>
    <mergeCell ref="Q11:R11"/>
    <mergeCell ref="S12:T12"/>
    <mergeCell ref="O13:P13"/>
    <mergeCell ref="Q13:R13"/>
    <mergeCell ref="AC12:AE12"/>
    <mergeCell ref="Q12:R12"/>
    <mergeCell ref="U14:W14"/>
    <mergeCell ref="U22:V22"/>
    <mergeCell ref="A20:X20"/>
    <mergeCell ref="M17:N17"/>
    <mergeCell ref="U17:V17"/>
    <mergeCell ref="W17:X17"/>
    <mergeCell ref="U18:V18"/>
    <mergeCell ref="W18:X18"/>
    <mergeCell ref="I22:J22"/>
    <mergeCell ref="S17:T17"/>
    <mergeCell ref="S19:T19"/>
    <mergeCell ref="U19:V19"/>
    <mergeCell ref="W19:X19"/>
    <mergeCell ref="G18:I18"/>
    <mergeCell ref="W22:X22"/>
    <mergeCell ref="S22:T22"/>
    <mergeCell ref="Q22:R22"/>
    <mergeCell ref="O18:P18"/>
    <mergeCell ref="M24:N24"/>
    <mergeCell ref="S24:T24"/>
    <mergeCell ref="Q24:R24"/>
    <mergeCell ref="W24:X24"/>
    <mergeCell ref="U24:V24"/>
    <mergeCell ref="S25:T25"/>
    <mergeCell ref="A47:X48"/>
    <mergeCell ref="N42:X43"/>
    <mergeCell ref="D43:J43"/>
    <mergeCell ref="I27:J27"/>
    <mergeCell ref="K27:L27"/>
    <mergeCell ref="O27:R27"/>
    <mergeCell ref="J28:M28"/>
    <mergeCell ref="B39:P39"/>
    <mergeCell ref="Q39:U39"/>
    <mergeCell ref="Q40:U40"/>
    <mergeCell ref="AC18:AE18"/>
    <mergeCell ref="B19:L19"/>
    <mergeCell ref="M19:N19"/>
    <mergeCell ref="O19:P19"/>
    <mergeCell ref="Q19:R19"/>
    <mergeCell ref="E26:H26"/>
    <mergeCell ref="I26:J26"/>
    <mergeCell ref="M22:N22"/>
    <mergeCell ref="K22:L22"/>
    <mergeCell ref="O24:P24"/>
    <mergeCell ref="N44:T44"/>
    <mergeCell ref="B28:H28"/>
    <mergeCell ref="S28:X28"/>
    <mergeCell ref="L43:M43"/>
    <mergeCell ref="M27:N27"/>
    <mergeCell ref="E25:H25"/>
    <mergeCell ref="V39:X39"/>
    <mergeCell ref="V40:X40"/>
    <mergeCell ref="W25:X25"/>
    <mergeCell ref="U25:V25"/>
    <mergeCell ref="B24:D24"/>
    <mergeCell ref="O22:P22"/>
    <mergeCell ref="E23:H23"/>
    <mergeCell ref="B25:D25"/>
    <mergeCell ref="O26:P26"/>
    <mergeCell ref="I23:N23"/>
    <mergeCell ref="I24:J24"/>
    <mergeCell ref="E24:H24"/>
    <mergeCell ref="I25:J25"/>
    <mergeCell ref="K24:L24"/>
    <mergeCell ref="AC24:AE24"/>
    <mergeCell ref="S23:X23"/>
    <mergeCell ref="Q38:U38"/>
    <mergeCell ref="S26:T26"/>
    <mergeCell ref="K26:L26"/>
    <mergeCell ref="M26:N26"/>
    <mergeCell ref="W27:X27"/>
    <mergeCell ref="S27:T27"/>
    <mergeCell ref="W26:X26"/>
    <mergeCell ref="U26:V26"/>
    <mergeCell ref="B40:P40"/>
    <mergeCell ref="K25:L25"/>
    <mergeCell ref="M25:N25"/>
    <mergeCell ref="B26:D26"/>
    <mergeCell ref="Q26:R26"/>
    <mergeCell ref="B27:H27"/>
  </mergeCells>
  <conditionalFormatting sqref="I26:L26 U26:X26">
    <cfRule type="cellIs" priority="3" dxfId="2" operator="lessThan" stopIfTrue="1">
      <formula>0</formula>
    </cfRule>
  </conditionalFormatting>
  <conditionalFormatting sqref="G12">
    <cfRule type="cellIs" priority="2" dxfId="0" operator="lessThanOrEqual" stopIfTrue="1">
      <formula>""""""</formula>
    </cfRule>
  </conditionalFormatting>
  <conditionalFormatting sqref="G18">
    <cfRule type="cellIs" priority="1" dxfId="0" operator="lessThanOrEqual" stopIfTrue="1">
      <formula>""""""</formula>
    </cfRule>
  </conditionalFormatting>
  <printOptions horizontalCentered="1" verticalCentered="1"/>
  <pageMargins left="0.6692913385826772" right="0.5905511811023623" top="0.3937007874015748" bottom="0.3937007874015748" header="0.5118110236220472" footer="0.5118110236220472"/>
  <pageSetup fitToHeight="1" fitToWidth="1" horizontalDpi="600" verticalDpi="600" orientation="portrait" paperSize="9" scale="8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showGridLines="0" tabSelected="1" zoomScalePageLayoutView="0" workbookViewId="0" topLeftCell="A1">
      <selection activeCell="U65" sqref="U65"/>
    </sheetView>
  </sheetViews>
  <sheetFormatPr defaultColWidth="11.421875" defaultRowHeight="12.75"/>
  <cols>
    <col min="1" max="1" width="6.7109375" style="0" customWidth="1"/>
    <col min="2" max="2" width="10.421875" style="0" customWidth="1"/>
    <col min="3" max="3" width="3.421875" style="0" customWidth="1"/>
    <col min="7" max="7" width="5.140625" style="0" customWidth="1"/>
    <col min="9" max="11" width="3.7109375" style="0" customWidth="1"/>
    <col min="12" max="17" width="2.7109375" style="0" customWidth="1"/>
    <col min="18" max="18" width="12.7109375" style="0" customWidth="1"/>
    <col min="19" max="20" width="2.7109375" style="0" customWidth="1"/>
  </cols>
  <sheetData>
    <row r="1" spans="1:18" s="15" customFormat="1" ht="25.5" customHeight="1">
      <c r="A1" s="18"/>
      <c r="B1" s="41" t="s">
        <v>168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8"/>
      <c r="R1" s="18"/>
    </row>
    <row r="2" spans="1:18" ht="19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16" customFormat="1" ht="21.75" customHeight="1">
      <c r="A3" s="20"/>
      <c r="B3" s="20" t="s">
        <v>57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s="16" customFormat="1" ht="16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s="16" customFormat="1" ht="15.75" customHeight="1">
      <c r="A5" s="20"/>
      <c r="B5" s="3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s="16" customFormat="1" ht="15" customHeight="1">
      <c r="A6" s="20"/>
      <c r="B6" s="18" t="s">
        <v>58</v>
      </c>
      <c r="C6" s="42" t="s">
        <v>136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s="16" customFormat="1" ht="15" customHeight="1">
      <c r="A7" s="20"/>
      <c r="B7" s="36"/>
      <c r="C7" s="42" t="s">
        <v>135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s="16" customFormat="1" ht="15" customHeight="1">
      <c r="A8" s="20"/>
      <c r="B8" s="18" t="s">
        <v>93</v>
      </c>
      <c r="C8" s="42" t="s">
        <v>149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6" customFormat="1" ht="15" customHeight="1">
      <c r="A9" s="20"/>
      <c r="B9" s="36"/>
      <c r="C9" s="42" t="s">
        <v>107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16" customFormat="1" ht="15" customHeight="1">
      <c r="A10" s="20"/>
      <c r="B10" s="20"/>
      <c r="C10" s="20" t="s">
        <v>108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s="16" customFormat="1" ht="15" customHeight="1">
      <c r="A11" s="20"/>
      <c r="B11" s="20"/>
      <c r="C11" s="20" t="s">
        <v>144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s="16" customFormat="1" ht="15" customHeight="1">
      <c r="A12" s="20"/>
      <c r="B12" s="20"/>
      <c r="C12" s="20" t="s">
        <v>145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s="16" customFormat="1" ht="15" customHeight="1">
      <c r="A13" s="20"/>
      <c r="B13" s="20"/>
      <c r="C13" s="20" t="s">
        <v>146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s="16" customFormat="1" ht="15.75" customHeight="1">
      <c r="A14" s="20"/>
      <c r="B14" s="21" t="s">
        <v>34</v>
      </c>
      <c r="C14" s="20" t="s">
        <v>137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19"/>
      <c r="Q14" s="19"/>
      <c r="R14" s="19"/>
    </row>
    <row r="15" spans="1:18" s="16" customFormat="1" ht="15.75" customHeight="1">
      <c r="A15" s="20"/>
      <c r="B15" s="21" t="s">
        <v>35</v>
      </c>
      <c r="C15" s="20" t="s">
        <v>137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19"/>
      <c r="Q15" s="19"/>
      <c r="R15" s="19"/>
    </row>
    <row r="16" spans="1:18" s="16" customFormat="1" ht="15.75" customHeight="1">
      <c r="A16" s="20"/>
      <c r="B16" s="21" t="s">
        <v>36</v>
      </c>
      <c r="C16" s="20" t="s">
        <v>138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9"/>
      <c r="Q16" s="19"/>
      <c r="R16" s="19"/>
    </row>
    <row r="17" spans="1:18" ht="15" customHeight="1">
      <c r="A17" s="19"/>
      <c r="B17" s="19"/>
      <c r="C17" s="20" t="s">
        <v>139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9"/>
      <c r="Q17" s="19"/>
      <c r="R17" s="19"/>
    </row>
    <row r="18" spans="1:18" ht="15" customHeight="1">
      <c r="A18" s="19"/>
      <c r="B18" s="19"/>
      <c r="C18" s="22" t="s">
        <v>59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9"/>
      <c r="Q18" s="19"/>
      <c r="R18" s="19"/>
    </row>
    <row r="19" spans="1:18" ht="16.5" customHeight="1">
      <c r="A19" s="19"/>
      <c r="B19" s="21" t="s">
        <v>37</v>
      </c>
      <c r="C19" s="20" t="s">
        <v>126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9"/>
      <c r="Q19" s="19"/>
      <c r="R19" s="19"/>
    </row>
    <row r="20" spans="1:18" ht="15" customHeight="1">
      <c r="A20" s="19"/>
      <c r="B20" s="21"/>
      <c r="C20" s="20" t="s">
        <v>127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9"/>
      <c r="Q20" s="19"/>
      <c r="R20" s="19"/>
    </row>
    <row r="21" spans="1:18" ht="15" customHeight="1">
      <c r="A21" s="19"/>
      <c r="B21" s="19"/>
      <c r="C21" s="23">
        <v>8</v>
      </c>
      <c r="D21" s="20" t="s">
        <v>128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9"/>
      <c r="P21" s="19"/>
      <c r="Q21" s="19"/>
      <c r="R21" s="19"/>
    </row>
    <row r="22" spans="1:18" ht="15" customHeight="1">
      <c r="A22" s="19"/>
      <c r="B22" s="19"/>
      <c r="C22" s="19"/>
      <c r="D22" s="20" t="s">
        <v>109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9"/>
      <c r="P22" s="19"/>
      <c r="Q22" s="19"/>
      <c r="R22" s="19"/>
    </row>
    <row r="23" spans="1:18" ht="16.5" customHeight="1">
      <c r="A23" s="19"/>
      <c r="B23" s="19"/>
      <c r="C23" s="23">
        <v>8</v>
      </c>
      <c r="D23" s="20" t="s">
        <v>110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9"/>
      <c r="P23" s="19"/>
      <c r="Q23" s="19"/>
      <c r="R23" s="19"/>
    </row>
    <row r="24" spans="1:18" ht="15" customHeight="1">
      <c r="A24" s="19"/>
      <c r="B24" s="19"/>
      <c r="C24" s="19"/>
      <c r="D24" s="20" t="s">
        <v>111</v>
      </c>
      <c r="E24" s="22"/>
      <c r="F24" s="22"/>
      <c r="G24" s="22"/>
      <c r="H24" s="20" t="s">
        <v>112</v>
      </c>
      <c r="I24" s="22"/>
      <c r="J24" s="22"/>
      <c r="K24" s="22"/>
      <c r="L24" s="22"/>
      <c r="M24" s="22"/>
      <c r="N24" s="22"/>
      <c r="O24" s="19"/>
      <c r="P24" s="19"/>
      <c r="Q24" s="19"/>
      <c r="R24" s="19"/>
    </row>
    <row r="25" spans="1:18" ht="15" customHeight="1">
      <c r="A25" s="19"/>
      <c r="B25" s="19"/>
      <c r="C25" s="19"/>
      <c r="D25" s="20" t="s">
        <v>113</v>
      </c>
      <c r="E25" s="22"/>
      <c r="F25" s="22"/>
      <c r="G25" s="22"/>
      <c r="H25" s="20" t="s">
        <v>114</v>
      </c>
      <c r="I25" s="22"/>
      <c r="J25" s="22"/>
      <c r="K25" s="22"/>
      <c r="L25" s="22"/>
      <c r="M25" s="22"/>
      <c r="N25" s="22"/>
      <c r="O25" s="19"/>
      <c r="P25" s="19"/>
      <c r="Q25" s="19"/>
      <c r="R25" s="19"/>
    </row>
    <row r="26" spans="1:18" ht="15" customHeight="1">
      <c r="A26" s="19"/>
      <c r="B26" s="21" t="s">
        <v>38</v>
      </c>
      <c r="C26" s="20" t="s">
        <v>115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9"/>
      <c r="P26" s="19"/>
      <c r="Q26" s="19"/>
      <c r="R26" s="19"/>
    </row>
    <row r="27" spans="1:18" ht="20.25" customHeight="1">
      <c r="A27" s="19"/>
      <c r="B27" s="18" t="s">
        <v>140</v>
      </c>
      <c r="C27" s="22" t="s">
        <v>60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19"/>
      <c r="P27" s="19"/>
      <c r="Q27" s="19"/>
      <c r="R27" s="19"/>
    </row>
    <row r="28" spans="1:18" ht="15" customHeight="1">
      <c r="A28" s="19"/>
      <c r="B28" s="21"/>
      <c r="C28" s="22" t="s">
        <v>61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9"/>
      <c r="P28" s="19"/>
      <c r="Q28" s="19"/>
      <c r="R28" s="19"/>
    </row>
    <row r="29" spans="1:18" ht="15" customHeight="1">
      <c r="A29" s="53"/>
      <c r="B29" s="21"/>
      <c r="C29" s="22" t="s">
        <v>62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9"/>
      <c r="P29" s="19"/>
      <c r="Q29" s="19"/>
      <c r="R29" s="19"/>
    </row>
    <row r="30" spans="1:18" ht="15" customHeight="1">
      <c r="A30" s="19"/>
      <c r="B30" s="18" t="s">
        <v>94</v>
      </c>
      <c r="C30" s="20" t="s">
        <v>117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9"/>
      <c r="P30" s="19"/>
      <c r="Q30" s="19"/>
      <c r="R30" s="19"/>
    </row>
    <row r="31" spans="1:18" ht="15" customHeight="1">
      <c r="A31" s="19"/>
      <c r="B31" s="21"/>
      <c r="C31" s="20" t="s">
        <v>116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9"/>
      <c r="P31" s="19"/>
      <c r="Q31" s="19"/>
      <c r="R31" s="19"/>
    </row>
    <row r="32" spans="1:18" ht="15" customHeight="1">
      <c r="A32" s="19"/>
      <c r="B32" s="18" t="s">
        <v>141</v>
      </c>
      <c r="C32" s="20" t="s">
        <v>142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9"/>
      <c r="P32" s="19"/>
      <c r="Q32" s="19"/>
      <c r="R32" s="19"/>
    </row>
    <row r="33" spans="1:18" ht="15" customHeight="1">
      <c r="A33" s="19"/>
      <c r="B33" s="21"/>
      <c r="C33" s="20" t="s">
        <v>143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9"/>
      <c r="P33" s="19"/>
      <c r="Q33" s="19"/>
      <c r="R33" s="19"/>
    </row>
    <row r="34" spans="1:18" ht="15" customHeight="1">
      <c r="A34" s="19"/>
      <c r="B34" s="21"/>
      <c r="C34" s="20" t="s">
        <v>118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9"/>
      <c r="P34" s="19"/>
      <c r="Q34" s="19"/>
      <c r="R34" s="19"/>
    </row>
    <row r="35" spans="1:18" ht="15" customHeight="1">
      <c r="A35" s="19"/>
      <c r="B35" s="18" t="s">
        <v>95</v>
      </c>
      <c r="C35" s="19" t="s">
        <v>63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5" customHeight="1">
      <c r="A36" s="19"/>
      <c r="B36" s="19"/>
      <c r="C36" s="19" t="s">
        <v>87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5" customHeight="1">
      <c r="A37" s="19"/>
      <c r="B37" s="19"/>
      <c r="C37" s="19" t="s">
        <v>64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5" customHeight="1">
      <c r="A38" s="19"/>
      <c r="B38" s="18" t="s">
        <v>96</v>
      </c>
      <c r="C38" s="20" t="s">
        <v>118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7.25" customHeight="1">
      <c r="A39" s="19"/>
      <c r="B39" s="18" t="s">
        <v>129</v>
      </c>
      <c r="C39" s="20" t="s">
        <v>130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5" customHeight="1">
      <c r="A40" s="19"/>
      <c r="B40" s="19"/>
      <c r="C40" s="20" t="s">
        <v>131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 customHeight="1">
      <c r="A41" s="19"/>
      <c r="B41" s="18"/>
      <c r="C41" s="20" t="s">
        <v>132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 customHeight="1">
      <c r="A42" s="19"/>
      <c r="B42" s="18" t="s">
        <v>133</v>
      </c>
      <c r="C42" s="20" t="s">
        <v>119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 customHeight="1">
      <c r="A43" s="19"/>
      <c r="B43" s="19"/>
      <c r="C43" s="20" t="s">
        <v>120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 customHeight="1">
      <c r="A44" s="19"/>
      <c r="B44" s="19"/>
      <c r="C44" s="20" t="s">
        <v>121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6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5" customHeight="1">
      <c r="A46" s="19"/>
      <c r="B46" s="18" t="s">
        <v>122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5" customHeight="1">
      <c r="A47" s="19"/>
      <c r="B47" s="19" t="s">
        <v>65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5" customHeight="1">
      <c r="A48" s="19"/>
      <c r="B48" s="19" t="s">
        <v>66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5" customHeight="1">
      <c r="A49" s="19"/>
      <c r="B49" s="19" t="s">
        <v>67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5" customHeight="1">
      <c r="A50" s="19"/>
      <c r="B50" s="19" t="s">
        <v>68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5" customHeight="1">
      <c r="A51" s="19"/>
      <c r="B51" s="19" t="s">
        <v>69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5" customHeight="1">
      <c r="A52" s="19"/>
      <c r="B52" s="19" t="s">
        <v>70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5" customHeight="1">
      <c r="A53" s="19"/>
      <c r="B53" s="20" t="s">
        <v>123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5" customHeight="1">
      <c r="A54" s="19"/>
      <c r="B54" s="20" t="s">
        <v>125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5" customHeight="1">
      <c r="A55" s="19"/>
      <c r="B55" s="20" t="s">
        <v>124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5" customHeight="1">
      <c r="A56" s="19"/>
      <c r="B56" s="19" t="s">
        <v>71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3.5" customHeight="1">
      <c r="A58" s="19"/>
      <c r="B58" s="18" t="s">
        <v>162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6.5" customHeight="1">
      <c r="A59" s="19"/>
      <c r="B59" s="20" t="s">
        <v>163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1.25" customHeight="1">
      <c r="A60" s="19"/>
      <c r="B60" s="140"/>
      <c r="C60" s="3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3.5" customHeight="1">
      <c r="A61" s="19"/>
      <c r="B61" s="43" t="str">
        <f>"© 2024 DWA-Landesverband Bayern, Kanal- und Kläranlagen-Nachbarschaften"</f>
        <v>© 2024 DWA-Landesverband Bayern, Kanal- und Kläranlagen-Nachbarschaften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3.5" customHeight="1">
      <c r="A62" s="19"/>
      <c r="B62" s="140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3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6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</sheetData>
  <sheetProtection password="CC54" sheet="1"/>
  <printOptions/>
  <pageMargins left="0.7874015748031497" right="0.31496062992125984" top="0.3937007874015748" bottom="0.1968503937007874" header="0.5118110236220472" footer="0.5118110236220472"/>
  <pageSetup blackAndWhite="1" fitToHeight="1" fitToWidth="1" horizontalDpi="600" verticalDpi="600" orientation="portrait" paperSize="9" scale="86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34"/>
  <sheetViews>
    <sheetView showGridLines="0" zoomScalePageLayoutView="0" workbookViewId="0" topLeftCell="A1">
      <selection activeCell="AX16" sqref="AX16"/>
    </sheetView>
  </sheetViews>
  <sheetFormatPr defaultColWidth="11.421875" defaultRowHeight="12.75"/>
  <cols>
    <col min="2" max="2" width="6.7109375" style="0" customWidth="1"/>
    <col min="3" max="4" width="2.7109375" style="0" customWidth="1"/>
    <col min="5" max="5" width="1.7109375" style="0" customWidth="1"/>
    <col min="6" max="6" width="3.28125" style="0" customWidth="1"/>
    <col min="7" max="7" width="1.7109375" style="0" customWidth="1"/>
    <col min="8" max="8" width="3.28125" style="0" customWidth="1"/>
    <col min="9" max="9" width="2.7109375" style="0" customWidth="1"/>
    <col min="10" max="10" width="4.28125" style="0" customWidth="1"/>
    <col min="11" max="11" width="1.7109375" style="0" customWidth="1"/>
    <col min="12" max="12" width="4.28125" style="0" customWidth="1"/>
    <col min="13" max="13" width="2.7109375" style="0" customWidth="1"/>
    <col min="14" max="14" width="4.28125" style="0" customWidth="1"/>
    <col min="15" max="15" width="1.7109375" style="0" customWidth="1"/>
    <col min="16" max="16" width="4.28125" style="0" customWidth="1"/>
    <col min="17" max="17" width="2.7109375" style="0" customWidth="1"/>
    <col min="18" max="18" width="4.28125" style="0" customWidth="1"/>
    <col min="19" max="19" width="1.7109375" style="0" customWidth="1"/>
    <col min="20" max="20" width="4.7109375" style="0" customWidth="1"/>
    <col min="21" max="21" width="2.7109375" style="0" customWidth="1"/>
    <col min="22" max="22" width="1.7109375" style="0" customWidth="1"/>
    <col min="23" max="23" width="2.7109375" style="0" customWidth="1"/>
    <col min="24" max="24" width="6.7109375" style="0" customWidth="1"/>
    <col min="25" max="25" width="3.7109375" style="0" customWidth="1"/>
    <col min="26" max="26" width="2.7109375" style="0" customWidth="1"/>
    <col min="27" max="27" width="1.7109375" style="0" customWidth="1"/>
    <col min="28" max="28" width="4.28125" style="0" customWidth="1"/>
    <col min="29" max="29" width="1.7109375" style="0" customWidth="1"/>
    <col min="30" max="30" width="3.28125" style="0" customWidth="1"/>
    <col min="31" max="31" width="2.7109375" style="0" customWidth="1"/>
    <col min="32" max="32" width="4.28125" style="0" customWidth="1"/>
    <col min="33" max="33" width="1.7109375" style="0" customWidth="1"/>
    <col min="34" max="34" width="3.28125" style="0" customWidth="1"/>
    <col min="35" max="35" width="2.7109375" style="0" customWidth="1"/>
    <col min="36" max="36" width="4.28125" style="0" customWidth="1"/>
    <col min="37" max="37" width="1.7109375" style="0" customWidth="1"/>
    <col min="38" max="38" width="3.28125" style="0" customWidth="1"/>
    <col min="39" max="39" width="2.7109375" style="0" customWidth="1"/>
    <col min="40" max="40" width="4.28125" style="0" customWidth="1"/>
    <col min="41" max="41" width="1.7109375" style="0" customWidth="1"/>
    <col min="42" max="42" width="3.28125" style="0" customWidth="1"/>
    <col min="43" max="43" width="2.7109375" style="0" customWidth="1"/>
    <col min="44" max="44" width="3.7109375" style="0" customWidth="1"/>
    <col min="46" max="46" width="10.140625" style="0" customWidth="1"/>
    <col min="47" max="47" width="1.7109375" style="0" customWidth="1"/>
    <col min="48" max="48" width="3.28125" style="0" customWidth="1"/>
    <col min="49" max="49" width="2.7109375" style="0" customWidth="1"/>
    <col min="50" max="50" width="4.28125" style="0" customWidth="1"/>
    <col min="51" max="51" width="1.7109375" style="0" customWidth="1"/>
    <col min="52" max="52" width="3.28125" style="0" customWidth="1"/>
    <col min="53" max="53" width="2.7109375" style="0" customWidth="1"/>
    <col min="54" max="54" width="4.28125" style="0" customWidth="1"/>
    <col min="55" max="55" width="1.7109375" style="0" customWidth="1"/>
    <col min="56" max="56" width="3.28125" style="0" customWidth="1"/>
    <col min="57" max="57" width="2.7109375" style="0" customWidth="1"/>
    <col min="58" max="58" width="4.28125" style="0" customWidth="1"/>
    <col min="59" max="59" width="1.7109375" style="0" customWidth="1"/>
    <col min="60" max="60" width="3.28125" style="0" customWidth="1"/>
    <col min="61" max="61" width="2.7109375" style="0" customWidth="1"/>
    <col min="62" max="62" width="4.28125" style="0" customWidth="1"/>
    <col min="63" max="63" width="1.7109375" style="0" customWidth="1"/>
    <col min="64" max="64" width="3.28125" style="0" customWidth="1"/>
    <col min="65" max="65" width="2.7109375" style="0" customWidth="1"/>
    <col min="66" max="66" width="4.28125" style="0" customWidth="1"/>
  </cols>
  <sheetData>
    <row r="1" spans="1:6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ht="12.75">
      <c r="A2" t="s">
        <v>30</v>
      </c>
    </row>
    <row r="3" spans="1:6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6" spans="1:66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T6" s="267" t="s">
        <v>72</v>
      </c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</row>
    <row r="7" spans="1:69" ht="19.5" customHeight="1">
      <c r="A7" s="34" t="s">
        <v>25</v>
      </c>
      <c r="B7" s="2"/>
      <c r="C7" s="2"/>
      <c r="D7" s="8"/>
      <c r="E7" s="8"/>
      <c r="F7" s="8"/>
      <c r="G7" s="8"/>
      <c r="H7" s="262" t="s">
        <v>20</v>
      </c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8"/>
      <c r="T7" s="8"/>
      <c r="U7" s="8"/>
      <c r="V7" s="8"/>
      <c r="W7" s="2"/>
      <c r="X7" s="2"/>
      <c r="Y7" s="8"/>
      <c r="Z7" s="8"/>
      <c r="AA7" s="8"/>
      <c r="AB7" s="8"/>
      <c r="AC7" s="8"/>
      <c r="AD7" s="262" t="s">
        <v>21</v>
      </c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8"/>
      <c r="AP7" s="8"/>
      <c r="AQ7" s="8"/>
      <c r="AR7" s="8"/>
      <c r="AT7" s="5" t="s">
        <v>19</v>
      </c>
      <c r="AU7" s="265">
        <v>1</v>
      </c>
      <c r="AV7" s="163"/>
      <c r="AW7" s="163"/>
      <c r="AX7" s="191"/>
      <c r="AY7" s="265">
        <v>2</v>
      </c>
      <c r="AZ7" s="163"/>
      <c r="BA7" s="163"/>
      <c r="BB7" s="191"/>
      <c r="BC7" s="265">
        <v>3</v>
      </c>
      <c r="BD7" s="163"/>
      <c r="BE7" s="163"/>
      <c r="BF7" s="191"/>
      <c r="BG7" s="265">
        <v>4</v>
      </c>
      <c r="BH7" s="163"/>
      <c r="BI7" s="163"/>
      <c r="BJ7" s="191"/>
      <c r="BK7" s="265">
        <v>5</v>
      </c>
      <c r="BL7" s="163"/>
      <c r="BM7" s="163"/>
      <c r="BN7" s="191"/>
      <c r="BQ7" s="39"/>
    </row>
    <row r="8" spans="1:69" ht="19.5" customHeight="1">
      <c r="A8" s="259" t="s">
        <v>26</v>
      </c>
      <c r="B8" s="5" t="s">
        <v>19</v>
      </c>
      <c r="C8" s="265">
        <v>1</v>
      </c>
      <c r="D8" s="163"/>
      <c r="E8" s="163"/>
      <c r="F8" s="191"/>
      <c r="G8" s="265">
        <v>2</v>
      </c>
      <c r="H8" s="163"/>
      <c r="I8" s="163"/>
      <c r="J8" s="191"/>
      <c r="K8" s="265">
        <v>3</v>
      </c>
      <c r="L8" s="163"/>
      <c r="M8" s="163"/>
      <c r="N8" s="191"/>
      <c r="O8" s="265">
        <v>4</v>
      </c>
      <c r="P8" s="163"/>
      <c r="Q8" s="163"/>
      <c r="R8" s="191"/>
      <c r="S8" s="265">
        <v>5</v>
      </c>
      <c r="T8" s="163"/>
      <c r="U8" s="163"/>
      <c r="V8" s="191"/>
      <c r="W8" s="2"/>
      <c r="X8" s="5" t="s">
        <v>19</v>
      </c>
      <c r="Y8" s="265">
        <v>1</v>
      </c>
      <c r="Z8" s="163"/>
      <c r="AA8" s="163"/>
      <c r="AB8" s="191"/>
      <c r="AC8" s="265">
        <v>2</v>
      </c>
      <c r="AD8" s="163"/>
      <c r="AE8" s="163"/>
      <c r="AF8" s="191"/>
      <c r="AG8" s="265">
        <v>3</v>
      </c>
      <c r="AH8" s="163"/>
      <c r="AI8" s="163"/>
      <c r="AJ8" s="191"/>
      <c r="AK8" s="265">
        <v>4</v>
      </c>
      <c r="AL8" s="163"/>
      <c r="AM8" s="163"/>
      <c r="AN8" s="191"/>
      <c r="AO8" s="265">
        <v>5</v>
      </c>
      <c r="AP8" s="163"/>
      <c r="AQ8" s="163"/>
      <c r="AR8" s="191"/>
      <c r="AT8" s="47" t="s">
        <v>72</v>
      </c>
      <c r="AU8" s="268" t="s">
        <v>73</v>
      </c>
      <c r="AV8" s="269"/>
      <c r="AW8" s="269"/>
      <c r="AX8" s="270"/>
      <c r="AY8" s="268" t="s">
        <v>74</v>
      </c>
      <c r="AZ8" s="269"/>
      <c r="BA8" s="269"/>
      <c r="BB8" s="270"/>
      <c r="BC8" s="268" t="s">
        <v>75</v>
      </c>
      <c r="BD8" s="269"/>
      <c r="BE8" s="269"/>
      <c r="BF8" s="270"/>
      <c r="BG8" s="268" t="s">
        <v>76</v>
      </c>
      <c r="BH8" s="269"/>
      <c r="BI8" s="269"/>
      <c r="BJ8" s="270"/>
      <c r="BK8" s="268" t="s">
        <v>22</v>
      </c>
      <c r="BL8" s="269"/>
      <c r="BM8" s="269"/>
      <c r="BN8" s="270"/>
      <c r="BP8" s="39" t="s">
        <v>81</v>
      </c>
      <c r="BQ8" s="39" t="s">
        <v>81</v>
      </c>
    </row>
    <row r="9" spans="1:69" ht="19.5" customHeight="1">
      <c r="A9" s="259"/>
      <c r="B9" s="5" t="s">
        <v>15</v>
      </c>
      <c r="C9" s="3"/>
      <c r="D9" s="35">
        <f>IF(Auswertung!$I$27=C$8,"X","")</f>
      </c>
      <c r="E9" s="27" t="s">
        <v>45</v>
      </c>
      <c r="F9" s="28">
        <v>5</v>
      </c>
      <c r="G9" s="30" t="s">
        <v>46</v>
      </c>
      <c r="H9" s="31">
        <v>5</v>
      </c>
      <c r="I9" s="35">
        <f>IF(Auswertung!$I$27=G$8,"X","")</f>
      </c>
      <c r="J9" s="4">
        <v>10</v>
      </c>
      <c r="K9" s="33" t="s">
        <v>46</v>
      </c>
      <c r="L9" s="31">
        <v>10</v>
      </c>
      <c r="M9" s="35">
        <f>IF(Auswertung!$I$27=K$8,"X","")</f>
      </c>
      <c r="N9" s="25">
        <v>20</v>
      </c>
      <c r="O9" s="33" t="s">
        <v>46</v>
      </c>
      <c r="P9" s="31">
        <v>20</v>
      </c>
      <c r="Q9" s="35">
        <f>IF(Auswertung!$I$27=O$8,"X","")</f>
      </c>
      <c r="R9" s="25">
        <v>30</v>
      </c>
      <c r="S9" s="33" t="s">
        <v>46</v>
      </c>
      <c r="T9" s="31">
        <v>30</v>
      </c>
      <c r="U9" s="35">
        <f>IF(Auswertung!$I$27=S$8,"X","")</f>
      </c>
      <c r="V9" s="4"/>
      <c r="W9" s="2"/>
      <c r="X9" s="5" t="s">
        <v>10</v>
      </c>
      <c r="Y9" s="3"/>
      <c r="Z9" s="35">
        <f>IF(Auswertung!$S$27=Y$8,"X","")</f>
      </c>
      <c r="AA9" s="27" t="s">
        <v>45</v>
      </c>
      <c r="AB9" s="25">
        <v>8</v>
      </c>
      <c r="AC9" s="33" t="s">
        <v>46</v>
      </c>
      <c r="AD9" s="31">
        <v>8</v>
      </c>
      <c r="AE9" s="35">
        <f>IF(Auswertung!$S$27=AC$8,"X","")</f>
      </c>
      <c r="AF9" s="25">
        <v>13</v>
      </c>
      <c r="AG9" s="33" t="s">
        <v>46</v>
      </c>
      <c r="AH9" s="31">
        <v>13</v>
      </c>
      <c r="AI9" s="35">
        <f>IF(Auswertung!$S$27=AG$8,"X","")</f>
      </c>
      <c r="AJ9" s="25">
        <v>18</v>
      </c>
      <c r="AK9" s="33" t="s">
        <v>46</v>
      </c>
      <c r="AL9" s="31">
        <v>18</v>
      </c>
      <c r="AM9" s="35">
        <f>IF(Auswertung!$S$27=AK$8,"X","")</f>
      </c>
      <c r="AN9" s="25">
        <v>35</v>
      </c>
      <c r="AO9" s="33" t="s">
        <v>46</v>
      </c>
      <c r="AP9" s="31">
        <v>35</v>
      </c>
      <c r="AQ9" s="35">
        <f>IF(Auswertung!$S$27=AO$8,"X","")</f>
      </c>
      <c r="AR9" s="4"/>
      <c r="AT9" s="48" t="s">
        <v>77</v>
      </c>
      <c r="AU9" s="52">
        <v>100</v>
      </c>
      <c r="AV9" s="35">
        <f>IF(AND($BP9&lt;AU9,$BP9&gt;AX9),"X","")</f>
      </c>
      <c r="AW9" s="46" t="s">
        <v>46</v>
      </c>
      <c r="AX9" s="44">
        <v>98</v>
      </c>
      <c r="AY9" s="3" t="s">
        <v>45</v>
      </c>
      <c r="AZ9" s="31">
        <v>98</v>
      </c>
      <c r="BA9" s="35">
        <f>IF(AND($BP9&lt;AZ9,$BP9&gt;BB9),"X","")</f>
      </c>
      <c r="BB9" s="25">
        <v>96</v>
      </c>
      <c r="BC9" s="3" t="s">
        <v>45</v>
      </c>
      <c r="BD9" s="31">
        <v>96</v>
      </c>
      <c r="BE9" s="35">
        <f>IF(AND($BP9&lt;BD9,$BP9&gt;BF9),"X","")</f>
      </c>
      <c r="BF9" s="25">
        <v>93</v>
      </c>
      <c r="BG9" s="3" t="s">
        <v>45</v>
      </c>
      <c r="BH9" s="31">
        <v>93</v>
      </c>
      <c r="BI9" s="35">
        <f>IF(AND($BP9&lt;BH9,$BP9&gt;BJ9),"X","")</f>
      </c>
      <c r="BJ9" s="25">
        <v>90</v>
      </c>
      <c r="BK9" s="3" t="s">
        <v>45</v>
      </c>
      <c r="BL9" s="31">
        <v>90</v>
      </c>
      <c r="BM9" s="50">
        <f>IF($BP9&lt;BL9,"X","")</f>
      </c>
      <c r="BN9" s="25"/>
      <c r="BP9" s="49">
        <f>Auswertung!I26</f>
      </c>
      <c r="BQ9" s="51">
        <f>IF(BP9&lt;&gt;"",1,0)</f>
        <v>0</v>
      </c>
    </row>
    <row r="10" spans="1:69" ht="19.5" customHeight="1">
      <c r="A10" s="259"/>
      <c r="B10" s="5" t="s">
        <v>14</v>
      </c>
      <c r="C10" s="3"/>
      <c r="D10" s="35">
        <f>IF(Auswertung!$K$27=C$8,"X","")</f>
      </c>
      <c r="E10" s="27" t="s">
        <v>45</v>
      </c>
      <c r="F10" s="28">
        <v>30</v>
      </c>
      <c r="G10" s="30" t="s">
        <v>46</v>
      </c>
      <c r="H10" s="31">
        <v>30</v>
      </c>
      <c r="I10" s="35">
        <f>IF(Auswertung!$K$27=G$8,"X","")</f>
      </c>
      <c r="J10" s="4">
        <v>50</v>
      </c>
      <c r="K10" s="33" t="s">
        <v>46</v>
      </c>
      <c r="L10" s="31">
        <v>50</v>
      </c>
      <c r="M10" s="35">
        <f>IF(Auswertung!$K$27=K$8,"X","")</f>
      </c>
      <c r="N10" s="25">
        <v>90</v>
      </c>
      <c r="O10" s="33" t="s">
        <v>46</v>
      </c>
      <c r="P10" s="31">
        <v>90</v>
      </c>
      <c r="Q10" s="35">
        <f>IF(Auswertung!$K$27=O$8,"X","")</f>
      </c>
      <c r="R10" s="25">
        <v>120</v>
      </c>
      <c r="S10" s="33" t="s">
        <v>46</v>
      </c>
      <c r="T10" s="31">
        <v>120</v>
      </c>
      <c r="U10" s="35">
        <f>IF(Auswertung!$K$27=S$8,"X","")</f>
      </c>
      <c r="V10" s="4"/>
      <c r="W10" s="2"/>
      <c r="X10" s="5" t="s">
        <v>9</v>
      </c>
      <c r="Y10" s="12"/>
      <c r="Z10" s="35">
        <f>IF(Auswertung!$W$27=Y$8,"X","")</f>
      </c>
      <c r="AA10" s="27" t="s">
        <v>45</v>
      </c>
      <c r="AB10" s="26">
        <v>0.549</v>
      </c>
      <c r="AC10" s="33" t="s">
        <v>46</v>
      </c>
      <c r="AD10" s="32">
        <v>0.5</v>
      </c>
      <c r="AE10" s="35">
        <f>IF(Auswertung!$W$27=AC$8,"X","")</f>
      </c>
      <c r="AF10" s="26">
        <v>1.049</v>
      </c>
      <c r="AG10" s="33" t="s">
        <v>46</v>
      </c>
      <c r="AH10" s="32">
        <v>1</v>
      </c>
      <c r="AI10" s="35">
        <f>IF(Auswertung!$W$27=AG$8,"X","")</f>
      </c>
      <c r="AJ10" s="26">
        <v>2.049</v>
      </c>
      <c r="AK10" s="33" t="s">
        <v>46</v>
      </c>
      <c r="AL10" s="32">
        <v>2</v>
      </c>
      <c r="AM10" s="35">
        <f>IF(Auswertung!$W$27=AK$8,"X","")</f>
      </c>
      <c r="AN10" s="26">
        <v>5.049</v>
      </c>
      <c r="AO10" s="33" t="s">
        <v>46</v>
      </c>
      <c r="AP10" s="32">
        <v>5</v>
      </c>
      <c r="AQ10" s="35">
        <f>IF(Auswertung!$W$27=AO$8,"X","")</f>
      </c>
      <c r="AR10" s="11"/>
      <c r="AT10" s="48" t="s">
        <v>78</v>
      </c>
      <c r="AU10" s="52">
        <v>100</v>
      </c>
      <c r="AV10" s="35">
        <f>IF(AND($BP10&lt;AU10,$BP10&gt;AX10),"X","")</f>
      </c>
      <c r="AW10" s="46" t="s">
        <v>46</v>
      </c>
      <c r="AX10" s="44">
        <v>95</v>
      </c>
      <c r="AY10" s="3" t="s">
        <v>45</v>
      </c>
      <c r="AZ10" s="45">
        <v>95</v>
      </c>
      <c r="BA10" s="35">
        <f>IF(AND(BP10&lt;AZ10,$BP10&gt;BB10),"X","")</f>
      </c>
      <c r="BB10" s="44">
        <v>92</v>
      </c>
      <c r="BC10" s="3" t="s">
        <v>45</v>
      </c>
      <c r="BD10" s="45">
        <v>92</v>
      </c>
      <c r="BE10" s="35">
        <f>IF(AND($BP10&lt;BD10,$BP10&gt;BF10),"X","")</f>
      </c>
      <c r="BF10" s="44">
        <v>85</v>
      </c>
      <c r="BG10" s="3" t="s">
        <v>45</v>
      </c>
      <c r="BH10" s="45">
        <v>85</v>
      </c>
      <c r="BI10" s="35">
        <f>IF(AND($BP10&lt;BH10,$BP10&gt;BJ10),"X","")</f>
      </c>
      <c r="BJ10" s="44">
        <v>80</v>
      </c>
      <c r="BK10" s="3" t="s">
        <v>45</v>
      </c>
      <c r="BL10" s="45">
        <v>80</v>
      </c>
      <c r="BM10" s="50">
        <f>IF($BP10&lt;BL10,"X","")</f>
      </c>
      <c r="BN10" s="26"/>
      <c r="BP10" s="49">
        <f>Auswertung!K26</f>
      </c>
      <c r="BQ10" s="49"/>
    </row>
    <row r="11" spans="1:69" ht="19.5" customHeight="1">
      <c r="A11" s="259"/>
      <c r="B11" s="5" t="s">
        <v>13</v>
      </c>
      <c r="C11" s="3"/>
      <c r="D11" s="35">
        <f>IF(Auswertung!$M$27=C$8,"X","")</f>
      </c>
      <c r="E11" s="27" t="s">
        <v>45</v>
      </c>
      <c r="F11" s="29">
        <v>1.5</v>
      </c>
      <c r="G11" s="30" t="s">
        <v>46</v>
      </c>
      <c r="H11" s="32">
        <v>1.5</v>
      </c>
      <c r="I11" s="35">
        <f>IF(Auswertung!$M$27=G$8,"X","")</f>
      </c>
      <c r="J11" s="4">
        <v>3</v>
      </c>
      <c r="K11" s="33" t="s">
        <v>46</v>
      </c>
      <c r="L11" s="31">
        <v>3</v>
      </c>
      <c r="M11" s="35">
        <f>IF(Auswertung!$M$27=K$8,"X","")</f>
      </c>
      <c r="N11" s="25">
        <v>10</v>
      </c>
      <c r="O11" s="33" t="s">
        <v>46</v>
      </c>
      <c r="P11" s="31">
        <v>10</v>
      </c>
      <c r="Q11" s="35">
        <f>IF(Auswertung!$M$27=O$8,"X","")</f>
      </c>
      <c r="R11" s="25">
        <v>20</v>
      </c>
      <c r="S11" s="33" t="s">
        <v>46</v>
      </c>
      <c r="T11" s="31">
        <v>20</v>
      </c>
      <c r="U11" s="35">
        <f>IF(Auswertung!$M$27=S$8,"X","")</f>
      </c>
      <c r="V11" s="4"/>
      <c r="W11" s="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T11" s="48" t="s">
        <v>80</v>
      </c>
      <c r="AU11" s="52">
        <v>100</v>
      </c>
      <c r="AV11" s="35">
        <f>IF(AND($BP11&lt;AU11,$BP11&gt;AX11),"X","")</f>
      </c>
      <c r="AW11" s="46" t="s">
        <v>46</v>
      </c>
      <c r="AX11" s="44">
        <v>85</v>
      </c>
      <c r="AY11" s="3" t="s">
        <v>45</v>
      </c>
      <c r="AZ11" s="45">
        <v>85</v>
      </c>
      <c r="BA11" s="35">
        <f>IF(AND(BP11&lt;AZ11,$BP11&gt;BB11),"X","")</f>
      </c>
      <c r="BB11" s="44">
        <v>76</v>
      </c>
      <c r="BC11" s="3" t="s">
        <v>45</v>
      </c>
      <c r="BD11" s="45">
        <v>76</v>
      </c>
      <c r="BE11" s="35">
        <f>IF(AND($BP11&lt;BD11,$BP11&gt;BF11),"X","")</f>
      </c>
      <c r="BF11" s="44">
        <v>67</v>
      </c>
      <c r="BG11" s="3" t="s">
        <v>45</v>
      </c>
      <c r="BH11" s="45">
        <v>67</v>
      </c>
      <c r="BI11" s="35">
        <f>IF(AND($BP11&lt;BH11,$BP11&gt;BJ11),"X","")</f>
      </c>
      <c r="BJ11" s="44">
        <v>36</v>
      </c>
      <c r="BK11" s="3" t="s">
        <v>45</v>
      </c>
      <c r="BL11" s="45">
        <v>36</v>
      </c>
      <c r="BM11" s="50">
        <f>IF($BP11&lt;BL11,"X","")</f>
      </c>
      <c r="BN11" s="26"/>
      <c r="BP11" s="49">
        <f>Auswertung!U26</f>
      </c>
      <c r="BQ11" s="49"/>
    </row>
    <row r="12" spans="1:69" ht="19.5" customHeight="1">
      <c r="A12" s="2"/>
      <c r="B12" s="7" t="s">
        <v>22</v>
      </c>
      <c r="C12" s="2"/>
      <c r="D12" s="2"/>
      <c r="E12" s="2"/>
      <c r="F12" s="2"/>
      <c r="G12" s="2"/>
      <c r="H12" s="264" t="s">
        <v>24</v>
      </c>
      <c r="I12" s="264"/>
      <c r="J12" s="264"/>
      <c r="K12" s="264"/>
      <c r="L12" s="264"/>
      <c r="M12" s="264"/>
      <c r="N12" s="264"/>
      <c r="O12" s="24"/>
      <c r="P12" s="2"/>
      <c r="Q12" s="2"/>
      <c r="R12" s="2"/>
      <c r="S12" s="2"/>
      <c r="T12" s="263" t="s">
        <v>23</v>
      </c>
      <c r="U12" s="263"/>
      <c r="V12" s="263"/>
      <c r="W12" s="2"/>
      <c r="X12" s="9" t="s">
        <v>22</v>
      </c>
      <c r="Y12" s="10"/>
      <c r="Z12" s="10"/>
      <c r="AA12" s="10"/>
      <c r="AB12" s="10"/>
      <c r="AC12" s="10"/>
      <c r="AD12" s="260" t="s">
        <v>17</v>
      </c>
      <c r="AE12" s="260"/>
      <c r="AF12" s="260"/>
      <c r="AG12" s="260"/>
      <c r="AH12" s="260"/>
      <c r="AI12" s="260"/>
      <c r="AJ12" s="260"/>
      <c r="AK12" s="24"/>
      <c r="AL12" s="10"/>
      <c r="AM12" s="10"/>
      <c r="AN12" s="10"/>
      <c r="AO12" s="10"/>
      <c r="AP12" s="261" t="s">
        <v>23</v>
      </c>
      <c r="AQ12" s="261"/>
      <c r="AR12" s="261"/>
      <c r="AT12" s="48" t="s">
        <v>79</v>
      </c>
      <c r="AU12" s="52">
        <v>100</v>
      </c>
      <c r="AV12" s="35">
        <f>IF(AND($BP12&lt;AU12,$BP12&gt;AX12),"X","")</f>
      </c>
      <c r="AW12" s="46" t="s">
        <v>46</v>
      </c>
      <c r="AX12" s="44">
        <v>94</v>
      </c>
      <c r="AY12" s="3" t="s">
        <v>45</v>
      </c>
      <c r="AZ12" s="45">
        <v>94</v>
      </c>
      <c r="BA12" s="35">
        <f>IF(AND(BP12&lt;AZ12,$BP12&gt;BB12),"X","")</f>
      </c>
      <c r="BB12" s="44">
        <v>89</v>
      </c>
      <c r="BC12" s="3" t="s">
        <v>45</v>
      </c>
      <c r="BD12" s="45">
        <v>89</v>
      </c>
      <c r="BE12" s="35">
        <f>IF(AND($BP12&lt;BD12,$BP12&gt;BF12),"X","")</f>
      </c>
      <c r="BF12" s="44">
        <v>78</v>
      </c>
      <c r="BG12" s="3" t="s">
        <v>45</v>
      </c>
      <c r="BH12" s="45">
        <v>78</v>
      </c>
      <c r="BI12" s="35">
        <f>IF(AND($BP12&lt;BH12,$BP12&gt;BJ12),"X","")</f>
      </c>
      <c r="BJ12" s="44">
        <v>44</v>
      </c>
      <c r="BK12" s="3" t="s">
        <v>45</v>
      </c>
      <c r="BL12" s="45">
        <v>44</v>
      </c>
      <c r="BM12" s="50">
        <f>IF($BP12&lt;BL12,"X","")</f>
      </c>
      <c r="BN12" s="26"/>
      <c r="BP12" s="49">
        <f>Auswertung!W26</f>
      </c>
      <c r="BQ12" s="49"/>
    </row>
    <row r="13" spans="1:4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66" ht="12.75">
      <c r="A14" s="13"/>
      <c r="B14" s="2">
        <f>Auswertung!Q12*0.4</f>
        <v>0</v>
      </c>
      <c r="C14" s="2"/>
      <c r="D14" s="2"/>
      <c r="E14" s="2"/>
      <c r="F14" s="2"/>
      <c r="G14" s="2"/>
      <c r="H14" s="13">
        <f>ROUND(Auswertung!O7/AnzahlTage,2)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66" ht="12.75">
      <c r="A15" s="13"/>
      <c r="B15" s="2">
        <f>Auswertung!Q12*0.6</f>
        <v>0</v>
      </c>
      <c r="C15" s="2"/>
      <c r="D15" s="2"/>
      <c r="E15" s="2"/>
      <c r="F15" s="2"/>
      <c r="G15" s="2"/>
      <c r="H15" s="13">
        <f>ROUND(Auswertung!O8/AnzahlTage,0)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66" ht="12.75">
      <c r="A16" s="14"/>
      <c r="B16" s="2" t="e">
        <f>Auswertung!#REF!*0.4</f>
        <v>#REF!</v>
      </c>
      <c r="C16" s="2"/>
      <c r="D16" s="2"/>
      <c r="E16" s="2"/>
      <c r="F16" s="2"/>
      <c r="G16" s="2"/>
      <c r="H16" s="13" t="e">
        <f>ROUND(Auswertung!O7/H14,0)</f>
        <v>#DIV/0!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</row>
    <row r="17" spans="1:66" ht="12.75">
      <c r="A17" s="14"/>
      <c r="B17" s="2" t="e">
        <f>Auswertung!#REF!*0.6</f>
        <v>#REF!</v>
      </c>
      <c r="C17" s="2"/>
      <c r="D17" s="2"/>
      <c r="E17" s="2"/>
      <c r="F17" s="2"/>
      <c r="G17" s="2"/>
      <c r="H17" s="13" t="e">
        <f>ROUND(Auswertung!O8/H15,0)</f>
        <v>#DIV/0!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</row>
    <row r="18" spans="1:6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</row>
    <row r="20" spans="1:66" ht="12.75">
      <c r="A20" s="2">
        <f>IF(MOD(Auswertung!V3,4)=0,366,365)</f>
        <v>365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</row>
    <row r="21" spans="1:6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</row>
    <row r="22" spans="1:6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</row>
    <row r="23" spans="1:6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</row>
    <row r="24" spans="1:6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spans="1:6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</row>
    <row r="26" spans="1:6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</row>
    <row r="27" spans="1:6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</row>
    <row r="28" spans="1:66" ht="12.75">
      <c r="A28" s="2"/>
      <c r="B28" s="266" t="b">
        <f>ISBLANK(Auswertung!#REF!)</f>
        <v>0</v>
      </c>
      <c r="C28" s="26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</row>
    <row r="29" spans="1:66" ht="12.75">
      <c r="A29" s="2"/>
      <c r="B29" s="266" t="b">
        <f>ISBLANK(Auswertung!#REF!)</f>
        <v>0</v>
      </c>
      <c r="C29" s="266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</row>
    <row r="30" spans="1:66" ht="12.75">
      <c r="A30" s="2"/>
      <c r="B30" s="266" t="b">
        <f>ISBLANK(Auswertung!#REF!)</f>
        <v>0</v>
      </c>
      <c r="C30" s="266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</row>
    <row r="31" spans="2:3" ht="12.75">
      <c r="B31" s="266" t="b">
        <f>ISBLANK(Auswertung!#REF!)</f>
        <v>0</v>
      </c>
      <c r="C31" s="266"/>
    </row>
    <row r="32" spans="2:3" ht="12.75">
      <c r="B32" s="266" t="b">
        <f>ISBLANK(Auswertung!#REF!)</f>
        <v>0</v>
      </c>
      <c r="C32" s="266"/>
    </row>
    <row r="33" spans="2:3" ht="12.75">
      <c r="B33" s="266" t="b">
        <f>ISBLANK(Auswertung!#REF!)</f>
        <v>0</v>
      </c>
      <c r="C33" s="266"/>
    </row>
    <row r="34" spans="2:3" ht="12.75">
      <c r="B34" s="266" t="b">
        <f>ISBLANK(Auswertung!#REF!)</f>
        <v>0</v>
      </c>
      <c r="C34" s="266"/>
    </row>
  </sheetData>
  <sheetProtection/>
  <mergeCells count="35">
    <mergeCell ref="BG7:BJ7"/>
    <mergeCell ref="AT6:BN6"/>
    <mergeCell ref="BK7:BN7"/>
    <mergeCell ref="AU8:AX8"/>
    <mergeCell ref="AY8:BB8"/>
    <mergeCell ref="BC8:BF8"/>
    <mergeCell ref="BG8:BJ8"/>
    <mergeCell ref="BK8:BN8"/>
    <mergeCell ref="AU7:AX7"/>
    <mergeCell ref="AY7:BB7"/>
    <mergeCell ref="BC7:BF7"/>
    <mergeCell ref="AO8:AR8"/>
    <mergeCell ref="G8:J8"/>
    <mergeCell ref="AC8:AF8"/>
    <mergeCell ref="AG8:AJ8"/>
    <mergeCell ref="AK8:AN8"/>
    <mergeCell ref="O8:R8"/>
    <mergeCell ref="K8:N8"/>
    <mergeCell ref="B32:C32"/>
    <mergeCell ref="B33:C33"/>
    <mergeCell ref="B34:C34"/>
    <mergeCell ref="B28:C28"/>
    <mergeCell ref="B29:C29"/>
    <mergeCell ref="B30:C30"/>
    <mergeCell ref="B31:C31"/>
    <mergeCell ref="A8:A11"/>
    <mergeCell ref="AD12:AJ12"/>
    <mergeCell ref="AP12:AR12"/>
    <mergeCell ref="H7:R7"/>
    <mergeCell ref="AD7:AN7"/>
    <mergeCell ref="T12:V12"/>
    <mergeCell ref="H12:N12"/>
    <mergeCell ref="Y8:AB8"/>
    <mergeCell ref="C8:F8"/>
    <mergeCell ref="S8:V8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DWA-Leistungsvergleich</dc:title>
  <dc:subject/>
  <dc:creator>Walter Mend</dc:creator>
  <cp:keywords/>
  <dc:description/>
  <cp:lastModifiedBy>Loy, Hardy (LfU)</cp:lastModifiedBy>
  <cp:lastPrinted>2024-01-02T11:56:33Z</cp:lastPrinted>
  <dcterms:created xsi:type="dcterms:W3CDTF">2005-02-07T06:53:29Z</dcterms:created>
  <dcterms:modified xsi:type="dcterms:W3CDTF">2024-01-02T12:00:07Z</dcterms:modified>
  <cp:category/>
  <cp:version/>
  <cp:contentType/>
  <cp:contentStatus/>
</cp:coreProperties>
</file>